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SREA\5-FEADER surfacique\5.2-SIGC transversal\MAEC\6-2024\10 - AaP PAEC 2024\"/>
    </mc:Choice>
  </mc:AlternateContent>
  <bookViews>
    <workbookView xWindow="0" yWindow="0" windowWidth="19200" windowHeight="7176" tabRatio="772"/>
  </bookViews>
  <sheets>
    <sheet name="Formulaire" sheetId="9" r:id="rId1"/>
    <sheet name="Annexe1-MesuresPrevues" sheetId="2" r:id="rId2"/>
    <sheet name="Annexe2-ParamMesures" sheetId="4" r:id="rId3"/>
    <sheet name="Annexe2b-ParamTerritoire" sheetId="10" r:id="rId4"/>
    <sheet name="Annexe3-BudgetPrevu" sheetId="6" r:id="rId5"/>
    <sheet name="Annexe4-FormationsPrevues" sheetId="7" r:id="rId6"/>
    <sheet name="SyntheseFin 2023" sheetId="11" r:id="rId7"/>
    <sheet name="Catalogue MAEC 23-27" sheetId="1" r:id="rId8"/>
    <sheet name="Paramètres" sheetId="8" r:id="rId9"/>
  </sheets>
  <definedNames>
    <definedName name="_xlnm._FilterDatabase" localSheetId="7" hidden="1">'Catalogue MAEC 23-27'!$A$1:$S$80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" i="2"/>
  <c r="E3" i="2"/>
  <c r="C28" i="4"/>
  <c r="C29" i="4"/>
  <c r="C30" i="4"/>
  <c r="C31" i="4"/>
  <c r="C32" i="4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B6" i="10" l="1"/>
  <c r="B5" i="10"/>
  <c r="B9" i="10"/>
  <c r="B10" i="10"/>
  <c r="B11" i="10"/>
  <c r="B12" i="10"/>
  <c r="B13" i="10"/>
  <c r="B2" i="10"/>
  <c r="B3" i="10"/>
  <c r="B4" i="10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" i="2"/>
  <c r="A2" i="11" l="1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4" i="6"/>
  <c r="A31" i="4"/>
  <c r="D31" i="4"/>
  <c r="E31" i="4"/>
  <c r="H31" i="4"/>
  <c r="I31" i="4"/>
  <c r="L31" i="4"/>
  <c r="M31" i="4"/>
  <c r="P31" i="4"/>
  <c r="Q31" i="4"/>
  <c r="T31" i="4"/>
  <c r="U31" i="4"/>
  <c r="X31" i="4"/>
  <c r="Y31" i="4"/>
  <c r="AB31" i="4"/>
  <c r="AC31" i="4"/>
  <c r="A32" i="4"/>
  <c r="D32" i="4"/>
  <c r="E32" i="4"/>
  <c r="H32" i="4"/>
  <c r="I32" i="4"/>
  <c r="L32" i="4"/>
  <c r="M32" i="4"/>
  <c r="P32" i="4"/>
  <c r="Q32" i="4"/>
  <c r="T32" i="4"/>
  <c r="U32" i="4"/>
  <c r="X32" i="4"/>
  <c r="Y32" i="4"/>
  <c r="AB32" i="4"/>
  <c r="AC32" i="4"/>
  <c r="B28" i="2"/>
  <c r="B29" i="2"/>
  <c r="B30" i="2"/>
  <c r="B31" i="2"/>
  <c r="B32" i="2"/>
  <c r="R4" i="11" l="1"/>
  <c r="B8" i="11"/>
  <c r="B7" i="11"/>
  <c r="B6" i="11"/>
  <c r="B5" i="11"/>
  <c r="A31" i="7"/>
  <c r="A32" i="7"/>
  <c r="A33" i="7"/>
  <c r="A29" i="6"/>
  <c r="B29" i="6"/>
  <c r="D29" i="6" s="1"/>
  <c r="A30" i="6"/>
  <c r="B30" i="6"/>
  <c r="E30" i="6" s="1"/>
  <c r="R30" i="6" s="1"/>
  <c r="A31" i="6"/>
  <c r="B31" i="6"/>
  <c r="D31" i="6" s="1"/>
  <c r="A32" i="6"/>
  <c r="B32" i="6"/>
  <c r="E32" i="6" s="1"/>
  <c r="L32" i="6" s="1"/>
  <c r="A33" i="6"/>
  <c r="B33" i="6"/>
  <c r="D33" i="6" s="1"/>
  <c r="C29" i="6"/>
  <c r="I28" i="2"/>
  <c r="B29" i="4"/>
  <c r="I29" i="2"/>
  <c r="B30" i="4"/>
  <c r="I30" i="2"/>
  <c r="I31" i="2"/>
  <c r="I32" i="2"/>
  <c r="A28" i="4"/>
  <c r="A29" i="4"/>
  <c r="A30" i="4"/>
  <c r="I15" i="4"/>
  <c r="M19" i="4"/>
  <c r="D28" i="4"/>
  <c r="E28" i="4"/>
  <c r="H28" i="4"/>
  <c r="I28" i="4"/>
  <c r="L28" i="4"/>
  <c r="M28" i="4"/>
  <c r="P28" i="4"/>
  <c r="Q28" i="4"/>
  <c r="T28" i="4"/>
  <c r="U28" i="4"/>
  <c r="X28" i="4"/>
  <c r="Y28" i="4"/>
  <c r="AB28" i="4"/>
  <c r="AC28" i="4"/>
  <c r="D29" i="4"/>
  <c r="E29" i="4"/>
  <c r="H29" i="4"/>
  <c r="I29" i="4"/>
  <c r="L29" i="4"/>
  <c r="M29" i="4"/>
  <c r="P29" i="4"/>
  <c r="Q29" i="4"/>
  <c r="T29" i="4"/>
  <c r="U29" i="4"/>
  <c r="X29" i="4"/>
  <c r="Y29" i="4"/>
  <c r="AB29" i="4"/>
  <c r="AC29" i="4"/>
  <c r="D30" i="4"/>
  <c r="E30" i="4"/>
  <c r="H30" i="4"/>
  <c r="I30" i="4"/>
  <c r="L30" i="4"/>
  <c r="M30" i="4"/>
  <c r="P30" i="4"/>
  <c r="Q30" i="4"/>
  <c r="T30" i="4"/>
  <c r="U30" i="4"/>
  <c r="X30" i="4"/>
  <c r="Y30" i="4"/>
  <c r="AB30" i="4"/>
  <c r="AC30" i="4"/>
  <c r="C3" i="4"/>
  <c r="Q3" i="4" s="1"/>
  <c r="C4" i="4"/>
  <c r="D4" i="4" s="1"/>
  <c r="C5" i="4"/>
  <c r="H5" i="4" s="1"/>
  <c r="C6" i="4"/>
  <c r="M6" i="4" s="1"/>
  <c r="C7" i="4"/>
  <c r="Q7" i="4" s="1"/>
  <c r="C8" i="4"/>
  <c r="D8" i="4" s="1"/>
  <c r="C9" i="4"/>
  <c r="M9" i="4" s="1"/>
  <c r="C10" i="4"/>
  <c r="L10" i="4" s="1"/>
  <c r="C11" i="4"/>
  <c r="P11" i="4" s="1"/>
  <c r="C12" i="4"/>
  <c r="E12" i="4" s="1"/>
  <c r="C13" i="4"/>
  <c r="H13" i="4" s="1"/>
  <c r="C14" i="4"/>
  <c r="Q14" i="4" s="1"/>
  <c r="C15" i="4"/>
  <c r="E15" i="4" s="1"/>
  <c r="C16" i="4"/>
  <c r="D16" i="4" s="1"/>
  <c r="C17" i="4"/>
  <c r="M17" i="4" s="1"/>
  <c r="C18" i="4"/>
  <c r="L18" i="4" s="1"/>
  <c r="C19" i="4"/>
  <c r="P19" i="4" s="1"/>
  <c r="C20" i="4"/>
  <c r="E20" i="4" s="1"/>
  <c r="C21" i="4"/>
  <c r="I21" i="4" s="1"/>
  <c r="C22" i="4"/>
  <c r="Q22" i="4" s="1"/>
  <c r="C23" i="4"/>
  <c r="E23" i="4" s="1"/>
  <c r="C24" i="4"/>
  <c r="E24" i="4" s="1"/>
  <c r="C25" i="4"/>
  <c r="M25" i="4" s="1"/>
  <c r="C26" i="4"/>
  <c r="L26" i="4" s="1"/>
  <c r="C27" i="4"/>
  <c r="P27" i="4" s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3" i="2"/>
  <c r="B4" i="4"/>
  <c r="B5" i="4"/>
  <c r="B7" i="7"/>
  <c r="B8" i="7"/>
  <c r="B9" i="7"/>
  <c r="B10" i="7"/>
  <c r="B10" i="4"/>
  <c r="B12" i="7"/>
  <c r="B12" i="4"/>
  <c r="B13" i="4"/>
  <c r="B15" i="7"/>
  <c r="B15" i="4"/>
  <c r="B17" i="7"/>
  <c r="B18" i="7"/>
  <c r="B18" i="4"/>
  <c r="B20" i="7"/>
  <c r="B20" i="4"/>
  <c r="B21" i="4"/>
  <c r="B23" i="7"/>
  <c r="B24" i="7"/>
  <c r="B25" i="7"/>
  <c r="B26" i="7"/>
  <c r="B26" i="4"/>
  <c r="B28" i="7"/>
  <c r="B3" i="4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3" i="2"/>
  <c r="E7" i="9"/>
  <c r="Q8" i="4" l="1"/>
  <c r="D24" i="4"/>
  <c r="P23" i="4"/>
  <c r="T3" i="4"/>
  <c r="C33" i="6"/>
  <c r="B32" i="4"/>
  <c r="B32" i="7"/>
  <c r="B31" i="4"/>
  <c r="M32" i="6"/>
  <c r="N32" i="6"/>
  <c r="I23" i="4"/>
  <c r="D23" i="4"/>
  <c r="AB6" i="4"/>
  <c r="D3" i="4"/>
  <c r="P22" i="4"/>
  <c r="U6" i="4"/>
  <c r="Q15" i="4"/>
  <c r="M15" i="4"/>
  <c r="L14" i="4"/>
  <c r="L22" i="4"/>
  <c r="U14" i="4"/>
  <c r="P6" i="4"/>
  <c r="C32" i="6"/>
  <c r="X25" i="4"/>
  <c r="I22" i="4"/>
  <c r="M14" i="4"/>
  <c r="Q24" i="4"/>
  <c r="AC20" i="4"/>
  <c r="T12" i="4"/>
  <c r="H17" i="4"/>
  <c r="U9" i="4"/>
  <c r="B28" i="4"/>
  <c r="T7" i="4"/>
  <c r="Y7" i="4"/>
  <c r="AB25" i="4"/>
  <c r="E25" i="4"/>
  <c r="H21" i="4"/>
  <c r="D20" i="4"/>
  <c r="L17" i="4"/>
  <c r="AC12" i="4"/>
  <c r="Y9" i="4"/>
  <c r="Q4" i="4"/>
  <c r="B16" i="4"/>
  <c r="B7" i="4"/>
  <c r="Y25" i="4"/>
  <c r="T24" i="4"/>
  <c r="M23" i="4"/>
  <c r="M22" i="4"/>
  <c r="E21" i="4"/>
  <c r="AC19" i="4"/>
  <c r="I17" i="4"/>
  <c r="P15" i="4"/>
  <c r="P14" i="4"/>
  <c r="X12" i="4"/>
  <c r="X9" i="4"/>
  <c r="AC7" i="4"/>
  <c r="Y6" i="4"/>
  <c r="M4" i="4"/>
  <c r="Q25" i="4"/>
  <c r="AC23" i="4"/>
  <c r="AC22" i="4"/>
  <c r="E22" i="4"/>
  <c r="T20" i="4"/>
  <c r="Y17" i="4"/>
  <c r="Q16" i="4"/>
  <c r="D15" i="4"/>
  <c r="I14" i="4"/>
  <c r="M12" i="4"/>
  <c r="L9" i="4"/>
  <c r="P7" i="4"/>
  <c r="L6" i="4"/>
  <c r="B16" i="7"/>
  <c r="B23" i="4"/>
  <c r="L25" i="4"/>
  <c r="Y23" i="4"/>
  <c r="AB22" i="4"/>
  <c r="X21" i="4"/>
  <c r="Q20" i="4"/>
  <c r="X17" i="4"/>
  <c r="AC15" i="4"/>
  <c r="AC14" i="4"/>
  <c r="E14" i="4"/>
  <c r="H12" i="4"/>
  <c r="I9" i="4"/>
  <c r="M7" i="4"/>
  <c r="I6" i="4"/>
  <c r="C31" i="6"/>
  <c r="U25" i="4"/>
  <c r="X20" i="4"/>
  <c r="AB17" i="4"/>
  <c r="E17" i="4"/>
  <c r="Q12" i="4"/>
  <c r="Q9" i="4"/>
  <c r="B19" i="4"/>
  <c r="AC27" i="4"/>
  <c r="I25" i="4"/>
  <c r="T23" i="4"/>
  <c r="Y22" i="4"/>
  <c r="U21" i="4"/>
  <c r="M20" i="4"/>
  <c r="U17" i="4"/>
  <c r="Y15" i="4"/>
  <c r="AB14" i="4"/>
  <c r="U13" i="4"/>
  <c r="D12" i="4"/>
  <c r="H9" i="4"/>
  <c r="I7" i="4"/>
  <c r="E6" i="4"/>
  <c r="M27" i="4"/>
  <c r="H25" i="4"/>
  <c r="Q23" i="4"/>
  <c r="U22" i="4"/>
  <c r="Q21" i="4"/>
  <c r="H20" i="4"/>
  <c r="Q17" i="4"/>
  <c r="T15" i="4"/>
  <c r="Y14" i="4"/>
  <c r="E13" i="4"/>
  <c r="AB9" i="4"/>
  <c r="E9" i="4"/>
  <c r="D7" i="4"/>
  <c r="AC4" i="4"/>
  <c r="B31" i="7"/>
  <c r="U5" i="4"/>
  <c r="E5" i="4"/>
  <c r="M11" i="4"/>
  <c r="I10" i="4"/>
  <c r="L30" i="6"/>
  <c r="E3" i="4"/>
  <c r="U3" i="4"/>
  <c r="AB27" i="4"/>
  <c r="L27" i="4"/>
  <c r="X26" i="4"/>
  <c r="H26" i="4"/>
  <c r="T25" i="4"/>
  <c r="D25" i="4"/>
  <c r="P24" i="4"/>
  <c r="AB23" i="4"/>
  <c r="L23" i="4"/>
  <c r="X22" i="4"/>
  <c r="H22" i="4"/>
  <c r="T21" i="4"/>
  <c r="D21" i="4"/>
  <c r="P20" i="4"/>
  <c r="AB19" i="4"/>
  <c r="L19" i="4"/>
  <c r="X18" i="4"/>
  <c r="H18" i="4"/>
  <c r="T17" i="4"/>
  <c r="D17" i="4"/>
  <c r="P16" i="4"/>
  <c r="AB15" i="4"/>
  <c r="L15" i="4"/>
  <c r="X14" i="4"/>
  <c r="H14" i="4"/>
  <c r="T13" i="4"/>
  <c r="D13" i="4"/>
  <c r="P12" i="4"/>
  <c r="AB11" i="4"/>
  <c r="L11" i="4"/>
  <c r="X10" i="4"/>
  <c r="H10" i="4"/>
  <c r="T9" i="4"/>
  <c r="D9" i="4"/>
  <c r="P8" i="4"/>
  <c r="AB7" i="4"/>
  <c r="L7" i="4"/>
  <c r="X6" i="4"/>
  <c r="H6" i="4"/>
  <c r="T5" i="4"/>
  <c r="D5" i="4"/>
  <c r="P4" i="4"/>
  <c r="B11" i="7"/>
  <c r="R32" i="6"/>
  <c r="Y18" i="4"/>
  <c r="I18" i="4"/>
  <c r="AC11" i="4"/>
  <c r="Y10" i="4"/>
  <c r="X3" i="4"/>
  <c r="Y27" i="4"/>
  <c r="I27" i="4"/>
  <c r="U26" i="4"/>
  <c r="E26" i="4"/>
  <c r="Y19" i="4"/>
  <c r="I19" i="4"/>
  <c r="U18" i="4"/>
  <c r="E18" i="4"/>
  <c r="AC16" i="4"/>
  <c r="AC8" i="4"/>
  <c r="M8" i="4"/>
  <c r="B27" i="4"/>
  <c r="B11" i="4"/>
  <c r="I3" i="4"/>
  <c r="Y3" i="4"/>
  <c r="X27" i="4"/>
  <c r="H27" i="4"/>
  <c r="T26" i="4"/>
  <c r="D26" i="4"/>
  <c r="P25" i="4"/>
  <c r="AB24" i="4"/>
  <c r="L24" i="4"/>
  <c r="X23" i="4"/>
  <c r="H23" i="4"/>
  <c r="T22" i="4"/>
  <c r="D22" i="4"/>
  <c r="P21" i="4"/>
  <c r="AB20" i="4"/>
  <c r="L20" i="4"/>
  <c r="X19" i="4"/>
  <c r="H19" i="4"/>
  <c r="T18" i="4"/>
  <c r="D18" i="4"/>
  <c r="P17" i="4"/>
  <c r="AB16" i="4"/>
  <c r="L16" i="4"/>
  <c r="X15" i="4"/>
  <c r="H15" i="4"/>
  <c r="T14" i="4"/>
  <c r="D14" i="4"/>
  <c r="P13" i="4"/>
  <c r="AB12" i="4"/>
  <c r="L12" i="4"/>
  <c r="X11" i="4"/>
  <c r="H11" i="4"/>
  <c r="T10" i="4"/>
  <c r="D10" i="4"/>
  <c r="P9" i="4"/>
  <c r="AB8" i="4"/>
  <c r="L8" i="4"/>
  <c r="X7" i="4"/>
  <c r="H7" i="4"/>
  <c r="T6" i="4"/>
  <c r="D6" i="4"/>
  <c r="P5" i="4"/>
  <c r="AB4" i="4"/>
  <c r="L4" i="4"/>
  <c r="B33" i="7"/>
  <c r="B14" i="4"/>
  <c r="H3" i="4"/>
  <c r="AC24" i="4"/>
  <c r="M24" i="4"/>
  <c r="M16" i="4"/>
  <c r="Q13" i="4"/>
  <c r="Y11" i="4"/>
  <c r="I11" i="4"/>
  <c r="U10" i="4"/>
  <c r="E10" i="4"/>
  <c r="Q5" i="4"/>
  <c r="B24" i="4"/>
  <c r="B8" i="4"/>
  <c r="L3" i="4"/>
  <c r="AB3" i="4"/>
  <c r="U27" i="4"/>
  <c r="E27" i="4"/>
  <c r="Q26" i="4"/>
  <c r="AC25" i="4"/>
  <c r="Y24" i="4"/>
  <c r="I24" i="4"/>
  <c r="U23" i="4"/>
  <c r="AC21" i="4"/>
  <c r="M21" i="4"/>
  <c r="Y20" i="4"/>
  <c r="I20" i="4"/>
  <c r="U19" i="4"/>
  <c r="E19" i="4"/>
  <c r="Q18" i="4"/>
  <c r="AC17" i="4"/>
  <c r="Y16" i="4"/>
  <c r="I16" i="4"/>
  <c r="U15" i="4"/>
  <c r="AC13" i="4"/>
  <c r="M13" i="4"/>
  <c r="Y12" i="4"/>
  <c r="I12" i="4"/>
  <c r="U11" i="4"/>
  <c r="E11" i="4"/>
  <c r="Q10" i="4"/>
  <c r="AC9" i="4"/>
  <c r="Y8" i="4"/>
  <c r="I8" i="4"/>
  <c r="U7" i="4"/>
  <c r="E7" i="4"/>
  <c r="Q6" i="4"/>
  <c r="AC5" i="4"/>
  <c r="M5" i="4"/>
  <c r="Y4" i="4"/>
  <c r="I4" i="4"/>
  <c r="B29" i="7"/>
  <c r="I26" i="4"/>
  <c r="M3" i="4"/>
  <c r="T27" i="4"/>
  <c r="D27" i="4"/>
  <c r="P26" i="4"/>
  <c r="X24" i="4"/>
  <c r="H24" i="4"/>
  <c r="T19" i="4"/>
  <c r="P18" i="4"/>
  <c r="X16" i="4"/>
  <c r="H16" i="4"/>
  <c r="AB13" i="4"/>
  <c r="L13" i="4"/>
  <c r="T11" i="4"/>
  <c r="D11" i="4"/>
  <c r="X8" i="4"/>
  <c r="H8" i="4"/>
  <c r="AB5" i="4"/>
  <c r="L5" i="4"/>
  <c r="X4" i="4"/>
  <c r="H4" i="4"/>
  <c r="B27" i="7"/>
  <c r="Y26" i="4"/>
  <c r="AC3" i="4"/>
  <c r="AB21" i="4"/>
  <c r="L21" i="4"/>
  <c r="D19" i="4"/>
  <c r="P10" i="4"/>
  <c r="B22" i="4"/>
  <c r="B6" i="4"/>
  <c r="P3" i="4"/>
  <c r="Q27" i="4"/>
  <c r="AC26" i="4"/>
  <c r="M26" i="4"/>
  <c r="U24" i="4"/>
  <c r="Y21" i="4"/>
  <c r="U20" i="4"/>
  <c r="Q19" i="4"/>
  <c r="AC18" i="4"/>
  <c r="M18" i="4"/>
  <c r="U16" i="4"/>
  <c r="E16" i="4"/>
  <c r="Y13" i="4"/>
  <c r="I13" i="4"/>
  <c r="U12" i="4"/>
  <c r="Q11" i="4"/>
  <c r="AC10" i="4"/>
  <c r="M10" i="4"/>
  <c r="U8" i="4"/>
  <c r="E8" i="4"/>
  <c r="AC6" i="4"/>
  <c r="Y5" i="4"/>
  <c r="I5" i="4"/>
  <c r="U4" i="4"/>
  <c r="E4" i="4"/>
  <c r="E33" i="6"/>
  <c r="L33" i="6" s="1"/>
  <c r="AB26" i="4"/>
  <c r="AB18" i="4"/>
  <c r="T16" i="4"/>
  <c r="X13" i="4"/>
  <c r="AB10" i="4"/>
  <c r="T8" i="4"/>
  <c r="X5" i="4"/>
  <c r="T4" i="4"/>
  <c r="B19" i="7"/>
  <c r="B4" i="7"/>
  <c r="B25" i="4"/>
  <c r="B17" i="4"/>
  <c r="B9" i="4"/>
  <c r="B30" i="7"/>
  <c r="B22" i="7"/>
  <c r="B14" i="7"/>
  <c r="B6" i="7"/>
  <c r="C30" i="6"/>
  <c r="B21" i="7"/>
  <c r="B13" i="7"/>
  <c r="B5" i="7"/>
  <c r="D30" i="6"/>
  <c r="E31" i="6"/>
  <c r="D32" i="6"/>
  <c r="E29" i="6"/>
  <c r="N30" i="6" l="1"/>
  <c r="M30" i="6"/>
  <c r="M33" i="6"/>
  <c r="N33" i="6"/>
  <c r="R33" i="6"/>
  <c r="L31" i="6"/>
  <c r="R31" i="6"/>
  <c r="L29" i="6"/>
  <c r="R29" i="6"/>
  <c r="M31" i="6" l="1"/>
  <c r="N31" i="6"/>
  <c r="M29" i="6"/>
  <c r="N29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C4" i="6"/>
  <c r="B4" i="6"/>
  <c r="D28" i="6" l="1"/>
  <c r="E28" i="6"/>
  <c r="D24" i="6"/>
  <c r="E24" i="6"/>
  <c r="D20" i="6"/>
  <c r="E20" i="6"/>
  <c r="E16" i="6"/>
  <c r="D16" i="6"/>
  <c r="D12" i="6"/>
  <c r="E12" i="6"/>
  <c r="E8" i="6"/>
  <c r="D8" i="6"/>
  <c r="E15" i="6"/>
  <c r="D15" i="6"/>
  <c r="D19" i="6"/>
  <c r="E19" i="6"/>
  <c r="E7" i="6"/>
  <c r="D7" i="6"/>
  <c r="E23" i="6"/>
  <c r="D23" i="6"/>
  <c r="D11" i="6"/>
  <c r="E11" i="6"/>
  <c r="D26" i="6"/>
  <c r="E26" i="6"/>
  <c r="E22" i="6"/>
  <c r="D22" i="6"/>
  <c r="D18" i="6"/>
  <c r="E18" i="6"/>
  <c r="D14" i="6"/>
  <c r="E14" i="6"/>
  <c r="D10" i="6"/>
  <c r="E10" i="6"/>
  <c r="E6" i="6"/>
  <c r="D6" i="6"/>
  <c r="D27" i="6"/>
  <c r="E27" i="6"/>
  <c r="D4" i="6"/>
  <c r="E4" i="6"/>
  <c r="L4" i="6" s="1"/>
  <c r="D25" i="6"/>
  <c r="E25" i="6"/>
  <c r="D21" i="6"/>
  <c r="E21" i="6"/>
  <c r="D17" i="6"/>
  <c r="E17" i="6"/>
  <c r="D13" i="6"/>
  <c r="E13" i="6"/>
  <c r="D9" i="6"/>
  <c r="E9" i="6"/>
  <c r="D5" i="6"/>
  <c r="E5" i="6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4" i="7"/>
  <c r="A5" i="7"/>
  <c r="A6" i="7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3" i="4"/>
  <c r="N4" i="6" l="1"/>
  <c r="M4" i="6"/>
  <c r="Q6" i="11"/>
  <c r="P8" i="11"/>
  <c r="H5" i="11"/>
  <c r="K8" i="11"/>
  <c r="Q7" i="11"/>
  <c r="N5" i="11"/>
  <c r="H7" i="11"/>
  <c r="F6" i="11"/>
  <c r="K5" i="11"/>
  <c r="Q5" i="11"/>
  <c r="J8" i="11"/>
  <c r="M7" i="11"/>
  <c r="M8" i="11"/>
  <c r="H6" i="11"/>
  <c r="F5" i="11"/>
  <c r="G5" i="11"/>
  <c r="D7" i="11"/>
  <c r="O6" i="11"/>
  <c r="K7" i="11"/>
  <c r="J6" i="11"/>
  <c r="I8" i="11"/>
  <c r="P7" i="11"/>
  <c r="N7" i="11"/>
  <c r="M5" i="11"/>
  <c r="N8" i="11"/>
  <c r="J7" i="11"/>
  <c r="H8" i="11"/>
  <c r="D8" i="11"/>
  <c r="G6" i="11"/>
  <c r="P5" i="11"/>
  <c r="D6" i="11"/>
  <c r="O7" i="11"/>
  <c r="I7" i="11"/>
  <c r="M6" i="11"/>
  <c r="F8" i="11"/>
  <c r="G7" i="11"/>
  <c r="P6" i="11"/>
  <c r="N6" i="11"/>
  <c r="I5" i="11"/>
  <c r="O5" i="11"/>
  <c r="G8" i="11"/>
  <c r="Q8" i="11"/>
  <c r="F7" i="11"/>
  <c r="O8" i="11"/>
  <c r="K6" i="11"/>
  <c r="I6" i="11"/>
  <c r="J5" i="11"/>
  <c r="L5" i="6"/>
  <c r="R5" i="6"/>
  <c r="L27" i="6"/>
  <c r="R27" i="6"/>
  <c r="L17" i="6"/>
  <c r="R17" i="6"/>
  <c r="R18" i="6"/>
  <c r="L18" i="6"/>
  <c r="R24" i="6"/>
  <c r="L24" i="6"/>
  <c r="R23" i="6"/>
  <c r="L23" i="6"/>
  <c r="R8" i="6"/>
  <c r="L8" i="6"/>
  <c r="R21" i="6"/>
  <c r="L21" i="6"/>
  <c r="R7" i="6"/>
  <c r="L7" i="6"/>
  <c r="L28" i="6"/>
  <c r="R28" i="6"/>
  <c r="R6" i="6"/>
  <c r="L6" i="6"/>
  <c r="R22" i="6"/>
  <c r="L22" i="6"/>
  <c r="R9" i="6"/>
  <c r="L9" i="6"/>
  <c r="R25" i="6"/>
  <c r="L25" i="6"/>
  <c r="L10" i="6"/>
  <c r="R10" i="6"/>
  <c r="L26" i="6"/>
  <c r="R26" i="6"/>
  <c r="L19" i="6"/>
  <c r="R19" i="6"/>
  <c r="L12" i="6"/>
  <c r="R12" i="6"/>
  <c r="R16" i="6"/>
  <c r="L16" i="6"/>
  <c r="L13" i="6"/>
  <c r="R13" i="6"/>
  <c r="R14" i="6"/>
  <c r="L14" i="6"/>
  <c r="L11" i="6"/>
  <c r="R11" i="6"/>
  <c r="L20" i="6"/>
  <c r="R20" i="6"/>
  <c r="L15" i="6"/>
  <c r="R15" i="6"/>
  <c r="R4" i="6"/>
  <c r="C5" i="11" l="1"/>
  <c r="C8" i="11"/>
  <c r="C6" i="11"/>
  <c r="C7" i="11"/>
  <c r="M25" i="6"/>
  <c r="N25" i="6"/>
  <c r="M23" i="6"/>
  <c r="N23" i="6"/>
  <c r="M8" i="6"/>
  <c r="N8" i="6"/>
  <c r="M10" i="6"/>
  <c r="N10" i="6"/>
  <c r="M17" i="6"/>
  <c r="N17" i="6"/>
  <c r="M11" i="6"/>
  <c r="N11" i="6"/>
  <c r="M12" i="6"/>
  <c r="N12" i="6"/>
  <c r="M28" i="6"/>
  <c r="N28" i="6"/>
  <c r="M27" i="6"/>
  <c r="N27" i="6"/>
  <c r="N6" i="6"/>
  <c r="M6" i="6"/>
  <c r="M20" i="6"/>
  <c r="N20" i="6"/>
  <c r="M24" i="6"/>
  <c r="N24" i="6"/>
  <c r="M19" i="6"/>
  <c r="N19" i="6"/>
  <c r="M5" i="6"/>
  <c r="N5" i="6"/>
  <c r="M16" i="6"/>
  <c r="N16" i="6"/>
  <c r="M14" i="6"/>
  <c r="N14" i="6"/>
  <c r="M9" i="6"/>
  <c r="N9" i="6"/>
  <c r="M7" i="6"/>
  <c r="N7" i="6"/>
  <c r="M22" i="6"/>
  <c r="N22" i="6"/>
  <c r="M21" i="6"/>
  <c r="N21" i="6"/>
  <c r="M18" i="6"/>
  <c r="N18" i="6"/>
  <c r="M15" i="6"/>
  <c r="N15" i="6"/>
  <c r="M13" i="6"/>
  <c r="N13" i="6"/>
  <c r="M26" i="6"/>
  <c r="N26" i="6"/>
  <c r="K9" i="11"/>
  <c r="N9" i="11"/>
  <c r="H9" i="11"/>
  <c r="O9" i="11"/>
  <c r="J9" i="11"/>
  <c r="I9" i="11"/>
  <c r="Q9" i="11"/>
  <c r="M9" i="11"/>
  <c r="F9" i="11"/>
  <c r="P9" i="11"/>
  <c r="G9" i="11"/>
  <c r="D5" i="11"/>
  <c r="D9" i="11" s="1"/>
  <c r="L6" i="11"/>
  <c r="R6" i="11"/>
  <c r="E6" i="11" l="1"/>
  <c r="E5" i="11"/>
  <c r="E8" i="11"/>
  <c r="E7" i="11"/>
  <c r="L7" i="11"/>
  <c r="L5" i="11"/>
  <c r="L8" i="11"/>
  <c r="R7" i="11"/>
  <c r="R5" i="11"/>
  <c r="R8" i="11"/>
  <c r="S5" i="11" l="1"/>
  <c r="S6" i="11"/>
  <c r="S8" i="11"/>
  <c r="S7" i="11"/>
  <c r="L9" i="11"/>
  <c r="R9" i="11"/>
  <c r="E9" i="11"/>
  <c r="C9" i="11"/>
  <c r="S9" i="11" l="1"/>
</calcChain>
</file>

<file path=xl/sharedStrings.xml><?xml version="1.0" encoding="utf-8"?>
<sst xmlns="http://schemas.openxmlformats.org/spreadsheetml/2006/main" count="1212" uniqueCount="374">
  <si>
    <t xml:space="preserve">Type de mesure </t>
  </si>
  <si>
    <t xml:space="preserve">Surfaces éligibles </t>
  </si>
  <si>
    <t>Système</t>
  </si>
  <si>
    <t>TA</t>
  </si>
  <si>
    <t>TA, PP</t>
  </si>
  <si>
    <t>Viticulture</t>
  </si>
  <si>
    <t>PP, PT</t>
  </si>
  <si>
    <t xml:space="preserve">PP  </t>
  </si>
  <si>
    <t>Localisée</t>
  </si>
  <si>
    <t>PP</t>
  </si>
  <si>
    <t>Arboriculture</t>
  </si>
  <si>
    <t>MAEC Biodiversité - Protection des espèces 1</t>
  </si>
  <si>
    <t>MAEC Biodiversité - Protection des espèces 2</t>
  </si>
  <si>
    <t>MAEC Biodiversité - Protection des espèces 3</t>
  </si>
  <si>
    <t>Mesures 
(outils de gestion)</t>
  </si>
  <si>
    <t>TA - Grandes cultures</t>
  </si>
  <si>
    <t>MAEC Eau - Grandes cultures 1</t>
  </si>
  <si>
    <t>MAEC Eau - Herbicides - Grandes cultures 1</t>
  </si>
  <si>
    <t>MAEC Eau - Herbicides - Grandes cultures 2</t>
  </si>
  <si>
    <t>MAEC Eau - Herbicides - Grandes cultures 3</t>
  </si>
  <si>
    <t>MAEC Eau - Pesticides - Grandes cultures 1</t>
  </si>
  <si>
    <t>MAEC Eau - Pesticides - Grandes cultures 2</t>
  </si>
  <si>
    <t>MAEC Eau - Pesticides - Grandes cultures 3</t>
  </si>
  <si>
    <t>MAEC Biodiversité - Création de prairies</t>
  </si>
  <si>
    <t>MAEC Sol - Semis direct 1</t>
  </si>
  <si>
    <t>MAEC Sol - Semis direct 2</t>
  </si>
  <si>
    <t>MAEC Eau - Gestion de la fertilisation - Grandes cultures 2</t>
  </si>
  <si>
    <t>MAEC Biodiversité - Création de couverts d'intérêt faunistique et floristique</t>
  </si>
  <si>
    <t>MAEC Eau - Couverture - Herbicides - Grandes cultures 1</t>
  </si>
  <si>
    <t>MAEC Eau - Couverture - Herbicides - Grandes cultures 2</t>
  </si>
  <si>
    <t>MAEC Eau - Couverture - Herbicides - Grandes cultures 3</t>
  </si>
  <si>
    <t>MAEC Eau - Couverture - Pesticides - Grandes cultures 1</t>
  </si>
  <si>
    <t>MAEC Eau - Couverture - Pesticides - Grandes cultures 2</t>
  </si>
  <si>
    <t>MAEC Eau - Couverture - Pesticides - Grandes cultures 3</t>
  </si>
  <si>
    <t>MAEC mares</t>
  </si>
  <si>
    <t>MAEC fossés</t>
  </si>
  <si>
    <t>MAEC Eau - Gestion de la fertilisation - Grandes cultures 1</t>
  </si>
  <si>
    <t xml:space="preserve">MAEC Biodiversité - Surfaces herbagères et pastorales </t>
  </si>
  <si>
    <t>MAEC Biodiversité - Systèmes herbagers et pastoraux</t>
  </si>
  <si>
    <t>MAEC ligneux</t>
  </si>
  <si>
    <t>MAEC Biodiversité - Préservation des milieux humides</t>
  </si>
  <si>
    <t>MAEC Eau - Pesticides - Gestion quantitative - Grandes cultures 1</t>
  </si>
  <si>
    <t>MAEC Eau - Pesticides - Gestion quantitative - Grandes cultures 2</t>
  </si>
  <si>
    <t>MAEC Eau - Pesticides - Gestion quantitative - Grandes cultures 3</t>
  </si>
  <si>
    <t>MAEC Eau - Gestion quantitative - Grandes cultures 2</t>
  </si>
  <si>
    <t>MAEC Biodiversité  - Maintien de l'ouverture des milieux</t>
  </si>
  <si>
    <t>MAEC Elevage d'herbivores 1</t>
  </si>
  <si>
    <t>MAEC Elevage d'herbivores 2</t>
  </si>
  <si>
    <t>MAEC Elevage d'herbivores 3</t>
  </si>
  <si>
    <t>MAEC Biodiversité - Préservation des milieux humides - amélioration de la gestion par le pâturage</t>
  </si>
  <si>
    <t>MAEC Biodiversité - Protection des espèces 4</t>
  </si>
  <si>
    <t>TA, PT, CP</t>
  </si>
  <si>
    <t>IAE</t>
  </si>
  <si>
    <t>MAEC Biodiversité - Préservation des milieux humides - gestion des espèces exotiques envahissantes</t>
  </si>
  <si>
    <t xml:space="preserve">MAEC Eau - Gestion de la fertilisation - Réduction des pesticides - Grandes cultures </t>
  </si>
  <si>
    <t>MAEC Biodiversité - Amélioration de la gestion des surfaces herbagères et pastorales par le pâturage</t>
  </si>
  <si>
    <t>MAEC Biodiversité - Maintien de l'ouverture des milieux - amélioration de la gestion par le pâturage</t>
  </si>
  <si>
    <t xml:space="preserve">MAEC Eau - Viticulture - Gestion quantitative  </t>
  </si>
  <si>
    <t xml:space="preserve">MAEC Eau - Arboriculture - Lutte biologique - Herbicide </t>
  </si>
  <si>
    <t>MAEC Eau - Viticulture - Lutte biologique - Herbicides</t>
  </si>
  <si>
    <t>MAEC Eau - Viticulture - Gestion quantitative - Lutte biologique - Herbicide</t>
  </si>
  <si>
    <t>MAEC Eau - Gestion quantitative - Grandes cultures 3</t>
  </si>
  <si>
    <t>AERMC</t>
  </si>
  <si>
    <t xml:space="preserve"> Montants unitaires €/ha
</t>
  </si>
  <si>
    <t>CD38</t>
  </si>
  <si>
    <t>MAA</t>
  </si>
  <si>
    <t xml:space="preserve">MAEC Eau - Arboriculture - Gestion quantitative  </t>
  </si>
  <si>
    <t xml:space="preserve">MAEC Eau - Arboriculture - Gestion quantitative - Lutte biologique  - Herbicide </t>
  </si>
  <si>
    <t>MAEC Eau - Polyculture-élevage adaptée aux zones intermédiaires</t>
  </si>
  <si>
    <t>MAEC Eau - Gestion de la fertilisation - Couverture - Herbicides - Grandes cultures 1</t>
  </si>
  <si>
    <t>MAEC Eau - Gestion de la fertilisation - Couverture - Herbicides - Grandes cultures 2</t>
  </si>
  <si>
    <t>MAEC Eau - Gestion de la fertilisation - Couverture - Herbicides - Grandes cultures 3</t>
  </si>
  <si>
    <t>Terres arables</t>
  </si>
  <si>
    <t>Département</t>
  </si>
  <si>
    <t>Mesures envisagées</t>
  </si>
  <si>
    <t>Montant unitaire mesure</t>
  </si>
  <si>
    <t>Nbre de campagnes sollicité</t>
  </si>
  <si>
    <t>Surface engagée estimée (ha ou ml)</t>
  </si>
  <si>
    <t>Besoin total CPN*+FEADER (5 ans)</t>
  </si>
  <si>
    <t>FEADER</t>
  </si>
  <si>
    <t>Nom financeur</t>
  </si>
  <si>
    <t>Commentaires</t>
  </si>
  <si>
    <t>Paramètre</t>
  </si>
  <si>
    <t>Type mesure</t>
  </si>
  <si>
    <t xml:space="preserve">Modalités de fixation </t>
  </si>
  <si>
    <t xml:space="preserve">X % de la surface engagée en BNI </t>
  </si>
  <si>
    <t xml:space="preserve">dont Y points de % en PT </t>
  </si>
  <si>
    <t>Paramètre 1</t>
  </si>
  <si>
    <t>Valeur</t>
  </si>
  <si>
    <t>Paramètre 2</t>
  </si>
  <si>
    <t>Paramètre 3</t>
  </si>
  <si>
    <t>Paramètre 4</t>
  </si>
  <si>
    <t>Les IAE comportent :
- au minimum V points de % de couverts favorables aux pollinisateurs</t>
  </si>
  <si>
    <t xml:space="preserve">V ≥ 1 
</t>
  </si>
  <si>
    <t>Les IAE comportent :
-au minimum W points de % de haies</t>
  </si>
  <si>
    <t>W ≥ 0,2
(le taux de conversion ml/m² est celui de l'écorégime)</t>
  </si>
  <si>
    <t>Pas de fourchette</t>
  </si>
  <si>
    <t>Taux de chargement maximal de X UGB/ha de surface fourragère</t>
  </si>
  <si>
    <t>Part minimale des surfaces en herbe dans la SAU : X1, X2 ou X3 % selon le niveau de la MAEC</t>
  </si>
  <si>
    <t>X1&lt;X2&lt;X3</t>
  </si>
  <si>
    <t>Part maximale des surfaces en maïs ensilage dans la surface fourragère principale (SFP) : Y1, Y2 ou Y3 % selon le niveau de la MAEC</t>
  </si>
  <si>
    <t>Y3&lt;Y2&lt;Y1</t>
  </si>
  <si>
    <t>MAEC Biodiversité - Gestion des roselières</t>
  </si>
  <si>
    <t>Période d’interdiction d‘intervention mécanique</t>
  </si>
  <si>
    <t>Absence d'intervention sur chaque roselière engagée entre le  xx/xx et le xx/xx</t>
  </si>
  <si>
    <t>Taux de chargement maximal moyen annuel à la parcelle de X UGB/ha</t>
  </si>
  <si>
    <r>
      <t xml:space="preserve">X </t>
    </r>
    <r>
      <rPr>
        <sz val="11"/>
        <color theme="1"/>
        <rFont val="Calibri"/>
        <family val="2"/>
      </rPr>
      <t>≤ 1,4 UGB/ha/an</t>
    </r>
  </si>
  <si>
    <t>Taux de chargement minimal moyen annuel de Y UGB/ha sur les surfaces en herbe à l'échelle de l'exploitation</t>
  </si>
  <si>
    <r>
      <t xml:space="preserve">0,05 </t>
    </r>
    <r>
      <rPr>
        <sz val="11"/>
        <color theme="1"/>
        <rFont val="Calibri"/>
        <family val="2"/>
      </rPr>
      <t>≤ Y ≤ 0,2 UGB/ha/an</t>
    </r>
  </si>
  <si>
    <t>Taux de chargement maximal instantané de xx UGB/ha à la parcelle, en période hivernale allant du xx/xx au xx/xx, sur les parcelles engagées</t>
  </si>
  <si>
    <t>Absence d'apports magnésiens et de chaux et/ou respecter la limitation de fertilisation P et K : obligation à respecter à déterminer</t>
  </si>
  <si>
    <t>Non destruction du couvert</t>
  </si>
  <si>
    <t>Possibilité d'autoriser un renouvellement par travail superficiel du sol au cours de l'engagement.</t>
  </si>
  <si>
    <t>Largeur minimale de x mètres et maximale de y mètres et/ou surface minimale de z ha du couvert d'intérêt</t>
  </si>
  <si>
    <t>Ces paramètres sont fixés par l'opérateur en tenant compte du cycle des espèces implantées afin d'assurer la fonction favorable à la biodiversité</t>
  </si>
  <si>
    <t>Largeur minimale de X mètres et/ou taille minimale de Y ha du couvert herbacé</t>
  </si>
  <si>
    <t>Mise en défens de X% des surfaces engagées</t>
  </si>
  <si>
    <r>
      <t>0</t>
    </r>
    <r>
      <rPr>
        <sz val="11"/>
        <color theme="1"/>
        <rFont val="Calibri"/>
        <family val="2"/>
      </rPr>
      <t>≤X≤10</t>
    </r>
  </si>
  <si>
    <t>Période d'interdiction de pâturage le cas échéant</t>
  </si>
  <si>
    <t>Paramètre 5</t>
  </si>
  <si>
    <t>Paramètre 6</t>
  </si>
  <si>
    <t>Paramètre 7</t>
  </si>
  <si>
    <t>Nbre d'exploitations estimé</t>
  </si>
  <si>
    <t>Justification de la valeur</t>
  </si>
  <si>
    <t>Sujets abordés</t>
  </si>
  <si>
    <t>Type de formation</t>
  </si>
  <si>
    <t>Durée estimée</t>
  </si>
  <si>
    <t>PAEC</t>
  </si>
  <si>
    <t>Périmètre d'intervention</t>
  </si>
  <si>
    <t>Types de formation</t>
  </si>
  <si>
    <t>Public de formation</t>
  </si>
  <si>
    <t>Individuelle</t>
  </si>
  <si>
    <t>Collective</t>
  </si>
  <si>
    <t>Formation technique</t>
  </si>
  <si>
    <t>Code mesure</t>
  </si>
  <si>
    <t>AELB</t>
  </si>
  <si>
    <t>Précision financeur</t>
  </si>
  <si>
    <t>Codes des mesures envisagées</t>
  </si>
  <si>
    <t>Pression azotée de référence</t>
  </si>
  <si>
    <t>Pour rappel, une même formation peut répondre à plusieurs mesures</t>
  </si>
  <si>
    <t>Intitulé de la formation</t>
  </si>
  <si>
    <t>Format de la formation</t>
  </si>
  <si>
    <t>Individuel / collective (renseignement par liste déroulante)</t>
  </si>
  <si>
    <t>Echanges de pratiques (théorique / terrain)</t>
  </si>
  <si>
    <t>Information, sensibilisation, communication en cours de contrat</t>
  </si>
  <si>
    <t>Intitulé de l'opération</t>
  </si>
  <si>
    <t>Mode d’emploi du tableur</t>
  </si>
  <si>
    <t>Les cases grisées ne sont pas à remplir (report automatique)</t>
  </si>
  <si>
    <t>Nom de l'opérateur</t>
  </si>
  <si>
    <t>Les informations sont à présenter dans les annexes selon leur nature</t>
  </si>
  <si>
    <t>Annexe 1 : Mesures prévues dans le PAEC</t>
  </si>
  <si>
    <t>Annexe 3 : Budget prévisionnel du PAEC</t>
  </si>
  <si>
    <t>Annexe 4 : Formations prévues pour les bénéficiaires du PAEC</t>
  </si>
  <si>
    <t>Synthèse financière</t>
  </si>
  <si>
    <t>Annexe 2 : Valeurs des paramètres des mesures et du territoire</t>
  </si>
  <si>
    <t>Autres cases à saisir manuellement</t>
  </si>
  <si>
    <t>Nom du PAEC</t>
  </si>
  <si>
    <t>Liste des périmètres d'intervention du PAEC</t>
  </si>
  <si>
    <t>Nombre de périmètres d'intervention</t>
  </si>
  <si>
    <t>Nom du Périmètre 1</t>
  </si>
  <si>
    <t>Nom du Périmètre 2</t>
  </si>
  <si>
    <t>Nom du Périmètre 3</t>
  </si>
  <si>
    <t>Nom du Périmètre 4</t>
  </si>
  <si>
    <t>Code du Périmètre 1</t>
  </si>
  <si>
    <t>Code du Périmètre 2</t>
  </si>
  <si>
    <t>Code du Périmètre 3</t>
  </si>
  <si>
    <t>Code du Périmètre 4</t>
  </si>
  <si>
    <t>Sur 4 caractères</t>
  </si>
  <si>
    <t>FER1</t>
  </si>
  <si>
    <t>FER2</t>
  </si>
  <si>
    <t>ROSE</t>
  </si>
  <si>
    <t>CIFF</t>
  </si>
  <si>
    <t>CPRA</t>
  </si>
  <si>
    <t>Surface engagée estimée (ha ou ml ou nb)</t>
  </si>
  <si>
    <t>Financeurs</t>
  </si>
  <si>
    <t>AEAG</t>
  </si>
  <si>
    <t>CD01</t>
  </si>
  <si>
    <t>CD07</t>
  </si>
  <si>
    <t>CD15</t>
  </si>
  <si>
    <t>CD26</t>
  </si>
  <si>
    <t>CD42</t>
  </si>
  <si>
    <t>CD63</t>
  </si>
  <si>
    <t>CD69</t>
  </si>
  <si>
    <t>CD73</t>
  </si>
  <si>
    <t>CD74</t>
  </si>
  <si>
    <t>Autre fin</t>
  </si>
  <si>
    <t>Renseignement par liste déroulante</t>
  </si>
  <si>
    <t>Montant FEADER</t>
  </si>
  <si>
    <t>Montant fin</t>
  </si>
  <si>
    <t>Financeur</t>
  </si>
  <si>
    <t>Financeur national</t>
  </si>
  <si>
    <t>Périmètre d'intervention 1</t>
  </si>
  <si>
    <t>Périmètre d'intervention 2</t>
  </si>
  <si>
    <t>Périmètre d'intervention 3</t>
  </si>
  <si>
    <t>Périmètre d'intervention 4</t>
  </si>
  <si>
    <t>IFT herbicide de référence</t>
  </si>
  <si>
    <t>IFT hors herbicide de référence</t>
  </si>
  <si>
    <t>Référence REH</t>
  </si>
  <si>
    <t>Date d'utilisation (fauche et paturage) habituelle</t>
  </si>
  <si>
    <t>Paramètre de territoire</t>
  </si>
  <si>
    <t>A renseigner ?</t>
  </si>
  <si>
    <t>Cases à saisir en mode texte (report automatique sur feuilles suivantes)</t>
  </si>
  <si>
    <t>HER(1,2,3)</t>
  </si>
  <si>
    <t>PES(1,2,3)</t>
  </si>
  <si>
    <t>FER(1,2)</t>
  </si>
  <si>
    <t>PSP(1,2,3,4)</t>
  </si>
  <si>
    <t>PQT(1,2,3)</t>
  </si>
  <si>
    <t>FCH(1,2,3)</t>
  </si>
  <si>
    <t>CHE(1,2,3)</t>
  </si>
  <si>
    <t>CPE(1,2,3)</t>
  </si>
  <si>
    <t>SSD(1,2)</t>
  </si>
  <si>
    <t>ELH(1,2,3)</t>
  </si>
  <si>
    <t>FEPE</t>
  </si>
  <si>
    <t>Calc</t>
  </si>
  <si>
    <t>Mesures concernées</t>
  </si>
  <si>
    <t>Formation 1</t>
  </si>
  <si>
    <t>Formation 2</t>
  </si>
  <si>
    <t>Indiquer le(s) n° de département
[Ex 73/74]</t>
  </si>
  <si>
    <t>Nom PAEC 
[Repris de l'onglet accueil]</t>
  </si>
  <si>
    <t>Indiquer le nom du périmètre d'intervention 
[Renseignement par liste déroulante]</t>
  </si>
  <si>
    <t>Mesures envisagées sur le PAEC 
[Renseignement par liste déroulante dans la liste autorisée au niveau de la région]</t>
  </si>
  <si>
    <t>Localisée/Système
[Champ caluclé]</t>
  </si>
  <si>
    <t>L'année 1 = forcément 2023
[Saisir 1 ou 2]</t>
  </si>
  <si>
    <t>Champ libre si vous avez besoin de compléter les informations</t>
  </si>
  <si>
    <t>% du financement en FEADER (max 80%)
[Ex : 80%]</t>
  </si>
  <si>
    <t>Périmètre d'intervention
[Repris de l'annexe 1]</t>
  </si>
  <si>
    <t>Code mesure
[Repris de l'annexe 1]</t>
  </si>
  <si>
    <t>Type mesure
[Repris de l'annexe 1]</t>
  </si>
  <si>
    <t>Montant unitaire
[Champ calculé]</t>
  </si>
  <si>
    <t>% du financement en financeur national (possibilité top-up)
[Ex : 20%]</t>
  </si>
  <si>
    <t>Nom du finaceur
[Renseignement par liste déroulante]</t>
  </si>
  <si>
    <t>[A saisir]</t>
  </si>
  <si>
    <t>[Champ calculé]</t>
  </si>
  <si>
    <t>Saisir le nom du finaceur exact pour les autres financeurs</t>
  </si>
  <si>
    <t>Obligation</t>
  </si>
  <si>
    <t>Valeur de la variable</t>
  </si>
  <si>
    <t xml:space="preserve">20 ≤ X ≤ 40 
0 ≤ Y&lt; X
L'opérateur devra apporter une justification qui sera soumise à validation de la DGPE  si Y &gt; X/2 ou si X &gt; 30%. </t>
  </si>
  <si>
    <t xml:space="preserve">10 ≤ X ≤ 40 
0 ≤ Y&lt; X
L'opérateur devra apporter une justification qui sera soumise à validation de la DGPE si Y &gt; X/2 ou si X &gt; 30%. </t>
  </si>
  <si>
    <t xml:space="preserve">10 ≤ X ≤ 40 
0 ≤ Y&lt; X
L'opérateur devra apporter une justification qui sera soumise à validation de la DGPE  si Y &gt; X/2 ou si X &gt; 30%. </t>
  </si>
  <si>
    <t>Fréquence de la lutte biologique</t>
  </si>
  <si>
    <t>Mise en place et maintien du couvert : implantation du couvert au plus tard le XX de la première année d'engagement</t>
  </si>
  <si>
    <t xml:space="preserve">Absence d'intervention mécanique entre le XX/XX et le XX/XX. </t>
  </si>
  <si>
    <t>Paramètre de mesures à renseigner post sélection</t>
  </si>
  <si>
    <t>Roselières</t>
  </si>
  <si>
    <t>TA, CP</t>
  </si>
  <si>
    <t>Code mesure : Champ calculé : AR_Code du périmètre d'intervention sur 4 car_4car pour mes</t>
  </si>
  <si>
    <t>MAEC Eau - Grandes cultures 1 (Décl légumière)</t>
  </si>
  <si>
    <t>MAEC Eau - Gestion quantitative - Grandes cultures 2 (Décl légumière)</t>
  </si>
  <si>
    <t>MAEC Eau - Gestion quantitative - Grandes cultures 3 (Décl légumière)</t>
  </si>
  <si>
    <t>MAEC Eau - Polyculture-élevage adaptée aux zones intermédiaires (Décl légumière)</t>
  </si>
  <si>
    <t>MAEC Eau - Herbicides - Grandes cultures 1 (Décl légumière)</t>
  </si>
  <si>
    <t>MAEC Eau - Herbicides - Grandes cultures 2 (Décl légumière)</t>
  </si>
  <si>
    <t>MAEC Eau - Herbicides - Grandes cultures 3 (Décl légumière)</t>
  </si>
  <si>
    <t>MAEC Eau - Pesticides - Grandes cultures 1 (Décl légumière)</t>
  </si>
  <si>
    <t>MAEC Eau - Pesticides - Grandes cultures 2 (Décl légumière)</t>
  </si>
  <si>
    <t>MAEC Eau - Pesticides - Grandes cultures 3 (Décl légumière)</t>
  </si>
  <si>
    <t>MAEC Eau - Pesticides - Gestion quantitative - Grandes cultures 1 (Décl légumière)</t>
  </si>
  <si>
    <t>MAEC Eau - Pesticides - Gestion quantitative - Grandes cultures 2 (Décl légumière)</t>
  </si>
  <si>
    <t>MAEC Eau - Pesticides - Gestion quantitative - Grandes cultures 3 (Décl légumière)</t>
  </si>
  <si>
    <t>MAEC Eau - Gestion de la fertilisation - Grandes cultures 1 (Décl légumière)</t>
  </si>
  <si>
    <t>MAEC Eau - Gestion de la fertilisation - Grandes cultures 2 (Décl légumière)</t>
  </si>
  <si>
    <t>MAEC Eau - Gestion de la fertilisation - Couverture - Herbicides - Grandes cultures 1 (Décl légumière)</t>
  </si>
  <si>
    <t>MAEC Eau - Gestion de la fertilisation - Couverture - Herbicides - Grandes cultures 2 (Décl légumière)</t>
  </si>
  <si>
    <t>MAEC Eau - Gestion de la fertilisation - Couverture - Herbicides - Grandes cultures 3 (Décl légumière)</t>
  </si>
  <si>
    <t>MAEC Eau - Gestion de la fertilisation - Réduction des pesticides - Grandes cultures  (Décl légumière)</t>
  </si>
  <si>
    <t>MAEC Eau - Couverture - Herbicides - Grandes cultures 1 (Décl légumière)</t>
  </si>
  <si>
    <t>MAEC Eau - Couverture - Herbicides - Grandes cultures 2 (Décl légumière)</t>
  </si>
  <si>
    <t>MAEC Eau - Couverture - Herbicides - Grandes cultures 3 (Décl légumière)</t>
  </si>
  <si>
    <t>MAEC Eau - Couverture - Pesticides - Grandes cultures 1 (Décl légumière)</t>
  </si>
  <si>
    <t>MAEC Eau - Couverture - Pesticides - Grandes cultures 2 (Décl légumière)</t>
  </si>
  <si>
    <t>MAEC Eau - Couverture - Pesticides - Grandes cultures 3 (Décl légumière)</t>
  </si>
  <si>
    <t>LG</t>
  </si>
  <si>
    <t>ZIGC</t>
  </si>
  <si>
    <t>EAU1</t>
  </si>
  <si>
    <t>EAU2</t>
  </si>
  <si>
    <t>ZIPE</t>
  </si>
  <si>
    <t>PHY1</t>
  </si>
  <si>
    <t>PHY2</t>
  </si>
  <si>
    <t>PHY3</t>
  </si>
  <si>
    <t>PHY4</t>
  </si>
  <si>
    <t>PHY5</t>
  </si>
  <si>
    <t>PHY6</t>
  </si>
  <si>
    <t>PHY7</t>
  </si>
  <si>
    <t>PHY8</t>
  </si>
  <si>
    <t>PHY9</t>
  </si>
  <si>
    <t>FER3</t>
  </si>
  <si>
    <t>FER4</t>
  </si>
  <si>
    <t>FER5</t>
  </si>
  <si>
    <t>FER6</t>
  </si>
  <si>
    <t>COV1</t>
  </si>
  <si>
    <t>COV2</t>
  </si>
  <si>
    <t>COV3</t>
  </si>
  <si>
    <t>COV4</t>
  </si>
  <si>
    <t>COV5</t>
  </si>
  <si>
    <t>COV6</t>
  </si>
  <si>
    <t>LEZ1</t>
  </si>
  <si>
    <t>LEE1</t>
  </si>
  <si>
    <t>LEE2</t>
  </si>
  <si>
    <t>LEZ2</t>
  </si>
  <si>
    <t>LEP1</t>
  </si>
  <si>
    <t>LEP2</t>
  </si>
  <si>
    <t>LEP3</t>
  </si>
  <si>
    <t>LEP4</t>
  </si>
  <si>
    <t>LEP5</t>
  </si>
  <si>
    <t>LEP6</t>
  </si>
  <si>
    <t>LEP7</t>
  </si>
  <si>
    <t>LEP8</t>
  </si>
  <si>
    <t>LEP9</t>
  </si>
  <si>
    <t>LEF1</t>
  </si>
  <si>
    <t>LEF2</t>
  </si>
  <si>
    <t>LEF3</t>
  </si>
  <si>
    <t>LEF4</t>
  </si>
  <si>
    <t>LEF5</t>
  </si>
  <si>
    <t>LEF6</t>
  </si>
  <si>
    <t>LEC1</t>
  </si>
  <si>
    <t>LEC2</t>
  </si>
  <si>
    <t>LEC3</t>
  </si>
  <si>
    <t>LEC4</t>
  </si>
  <si>
    <t>LEC5</t>
  </si>
  <si>
    <t>LEC6</t>
  </si>
  <si>
    <t>VIT1</t>
  </si>
  <si>
    <t>VIT2</t>
  </si>
  <si>
    <t>VIT3</t>
  </si>
  <si>
    <t>ARB1</t>
  </si>
  <si>
    <t>ARB2</t>
  </si>
  <si>
    <t>ARB3</t>
  </si>
  <si>
    <t>SDC1</t>
  </si>
  <si>
    <t>SDC2</t>
  </si>
  <si>
    <t>HBV1</t>
  </si>
  <si>
    <t>HBV2</t>
  </si>
  <si>
    <t>HBV3</t>
  </si>
  <si>
    <t>MHU1</t>
  </si>
  <si>
    <t>MHU2</t>
  </si>
  <si>
    <t>MHU3</t>
  </si>
  <si>
    <t>PRA1</t>
  </si>
  <si>
    <t>PRA2</t>
  </si>
  <si>
    <t>PRA3</t>
  </si>
  <si>
    <t>ESP1</t>
  </si>
  <si>
    <t>ESP2</t>
  </si>
  <si>
    <t>ESP3</t>
  </si>
  <si>
    <t>ESP4</t>
  </si>
  <si>
    <t>OUV1</t>
  </si>
  <si>
    <t>OUV2</t>
  </si>
  <si>
    <t>IAE1</t>
  </si>
  <si>
    <t>IAE2</t>
  </si>
  <si>
    <t>IAE3</t>
  </si>
  <si>
    <t>Absence d'intervention sur les haies entre les dates définies</t>
  </si>
  <si>
    <t>a minima les dates définies pour la BCAE 8 : 16 mars au 15 aout</t>
  </si>
  <si>
    <t>Objectif cible reliquat entrée hiver (REH) donné</t>
  </si>
  <si>
    <t>Pas de fourchette (un guide REH vous sera transmis dès que possible)</t>
  </si>
  <si>
    <t>Déclarer une part minimale de légumineuses dans l'assolement : au moins X % des terres arables de l'exploiration.</t>
  </si>
  <si>
    <t>Nombre de coupes maximum au cours des 5 ans sur chaque roselière engagée, selon la fréquence définie localement.</t>
  </si>
  <si>
    <t>Taux de chargement maximal moyen annuel de Y UGB/ha sur les surfaces en herbe à l'échelle de l'exploitation</t>
  </si>
  <si>
    <t>Modalités d'entretien, le cas échéant (CIFF)</t>
  </si>
  <si>
    <t>Couverts autorisés (CPRA, CIFF)</t>
  </si>
  <si>
    <t>Liste des plantes validée par le Conservatoire botanique national  (CPRA)</t>
  </si>
  <si>
    <t>X ≤ 1,4 UGB/ha/an</t>
  </si>
  <si>
    <t>Limitation de la fertilisation azotée à W kg N au cours des 5 ans (hors apports par pâturage) ou absence totale d’apport de fertilisants azotés minéraux et organiques (hors apports par pâturage) : obligation à respecter à déterminer</t>
  </si>
  <si>
    <t>Limitation de la fertilisation azotée : Y kg d'azote maximum ou absence totale de fertilisation azotée</t>
  </si>
  <si>
    <t>Code (4)</t>
  </si>
  <si>
    <t>Code (3)</t>
  </si>
  <si>
    <t>Conditions d'implantation du couvert (CIFF)</t>
  </si>
  <si>
    <t>Modalités d'exploitation de la roselière (dont matériel autorisé) (ROSE)</t>
  </si>
  <si>
    <t>Moyens de la lutte biologique (ARBx, VITx)</t>
  </si>
  <si>
    <t>Elaboration de PAEC 2024</t>
  </si>
  <si>
    <t>Année 1 = 2024</t>
  </si>
  <si>
    <t>Année 2 = 2025
(données indicatives - seront afinées dans le cadre de l'AAP 2025</t>
  </si>
  <si>
    <t>Code du PAEC</t>
  </si>
  <si>
    <t>Recommandation : 3 caractères significatifs pour le PAEC</t>
  </si>
  <si>
    <t>Demande</t>
  </si>
  <si>
    <t xml:space="preserve">Recommandation : ajouter au code PAEC un dernier caractère </t>
  </si>
  <si>
    <t>identifiant le périmètre d'intervention (chiffre à partir de 1 ou lettre signifiante)</t>
  </si>
  <si>
    <t>(Point d'attention : une seule valeur autorisée pour les paramètres numériques)</t>
  </si>
  <si>
    <t>Version Finale 1 du 02/06/2023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</si>
</sst>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  <numFmt numFmtId="166" formatCode="_-* #,##0\ _€_-;\-* #,##0\ _€_-;_-* &quot;-&quot;??\ _€_-;_-@_-"/>
    <numFmt numFmtId="167" formatCode="mm/dd/yyyy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color theme="1"/>
      <name val="Arial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Calibri"/>
      <family val="2"/>
      <scheme val="minor"/>
    </font>
    <font>
      <sz val="8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B050"/>
      <name val="Arial Narrow"/>
      <family val="2"/>
    </font>
    <font>
      <b/>
      <sz val="8"/>
      <color rgb="FF00B050"/>
      <name val="Arial Narrow"/>
      <family val="2"/>
    </font>
    <font>
      <b/>
      <sz val="8"/>
      <color rgb="FF0070C0"/>
      <name val="Arial Narrow"/>
      <family val="2"/>
    </font>
    <font>
      <b/>
      <sz val="10"/>
      <color rgb="FF0070C0"/>
      <name val="Arial Narrow"/>
      <family val="2"/>
    </font>
    <font>
      <sz val="11"/>
      <color rgb="FF000000"/>
      <name val="Calibri"/>
      <family val="2"/>
      <scheme val="minor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rgb="FF0070C0"/>
      <name val="Arial Narrow"/>
      <family val="2"/>
    </font>
    <font>
      <b/>
      <sz val="9"/>
      <color rgb="FF0070C0"/>
      <name val="Arial Narrow"/>
      <family val="2"/>
    </font>
    <font>
      <b/>
      <sz val="9"/>
      <color rgb="FF00B050"/>
      <name val="Arial Narrow"/>
      <family val="2"/>
    </font>
    <font>
      <b/>
      <sz val="8"/>
      <color rgb="FF000000"/>
      <name val="Arial Narrow"/>
      <family val="2"/>
    </font>
    <font>
      <b/>
      <sz val="11"/>
      <color theme="9"/>
      <name val="Calibri"/>
      <family val="2"/>
      <scheme val="minor"/>
    </font>
    <font>
      <i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3"/>
        <bgColor indexed="57"/>
      </patternFill>
    </fill>
    <fill>
      <patternFill patternType="solid">
        <fgColor indexed="22"/>
        <bgColor indexed="47"/>
      </patternFill>
    </fill>
    <fill>
      <patternFill patternType="solid">
        <fgColor theme="2" tint="-9.9978637043366805E-2"/>
        <bgColor indexed="47"/>
      </patternFill>
    </fill>
    <fill>
      <patternFill patternType="solid">
        <fgColor theme="2" tint="-9.9978637043366805E-2"/>
        <bgColor indexed="42"/>
      </patternFill>
    </fill>
    <fill>
      <patternFill patternType="solid">
        <fgColor theme="5" tint="0.79998168889431442"/>
        <bgColor indexed="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1" xfId="0" applyFont="1" applyFill="1" applyBorder="1"/>
    <xf numFmtId="0" fontId="4" fillId="3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 wrapText="1"/>
    </xf>
    <xf numFmtId="165" fontId="8" fillId="9" borderId="1" xfId="2" applyNumberFormat="1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8" fillId="9" borderId="1" xfId="2" applyNumberFormat="1" applyFont="1" applyFill="1" applyBorder="1" applyAlignment="1">
      <alignment vertical="center" wrapText="1"/>
    </xf>
    <xf numFmtId="0" fontId="10" fillId="9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11" borderId="1" xfId="0" applyFont="1" applyFill="1" applyBorder="1" applyAlignment="1">
      <alignment vertical="center" wrapText="1"/>
    </xf>
    <xf numFmtId="166" fontId="10" fillId="12" borderId="1" xfId="3" applyNumberFormat="1" applyFont="1" applyFill="1" applyBorder="1" applyAlignment="1">
      <alignment horizontal="center" vertical="center" wrapText="1"/>
    </xf>
    <xf numFmtId="166" fontId="8" fillId="3" borderId="1" xfId="3" applyNumberFormat="1" applyFont="1" applyFill="1" applyBorder="1" applyAlignment="1">
      <alignment horizontal="center" vertical="center" wrapText="1"/>
    </xf>
    <xf numFmtId="166" fontId="8" fillId="1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13" borderId="0" xfId="0" applyFont="1" applyFill="1"/>
    <xf numFmtId="0" fontId="0" fillId="0" borderId="0" xfId="0" applyFont="1"/>
    <xf numFmtId="0" fontId="17" fillId="0" borderId="0" xfId="0" applyFont="1" applyAlignment="1">
      <alignment horizontal="justify" vertical="center" readingOrder="1"/>
    </xf>
    <xf numFmtId="0" fontId="5" fillId="0" borderId="1" xfId="0" applyFont="1" applyBorder="1" applyAlignment="1">
      <alignment horizontal="center" vertical="center" wrapText="1"/>
    </xf>
    <xf numFmtId="165" fontId="16" fillId="0" borderId="4" xfId="0" applyNumberFormat="1" applyFont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166" fontId="8" fillId="3" borderId="1" xfId="3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9" fillId="0" borderId="0" xfId="0" applyFont="1" applyFill="1"/>
    <xf numFmtId="0" fontId="19" fillId="15" borderId="5" xfId="0" applyFont="1" applyFill="1" applyBorder="1" applyAlignment="1">
      <alignment vertical="top" wrapText="1"/>
    </xf>
    <xf numFmtId="0" fontId="19" fillId="0" borderId="0" xfId="0" applyFont="1"/>
    <xf numFmtId="0" fontId="19" fillId="17" borderId="5" xfId="0" applyFont="1" applyFill="1" applyBorder="1" applyAlignment="1">
      <alignment vertical="top" wrapText="1"/>
    </xf>
    <xf numFmtId="0" fontId="19" fillId="15" borderId="6" xfId="0" applyFont="1" applyFill="1" applyBorder="1"/>
    <xf numFmtId="0" fontId="20" fillId="0" borderId="0" xfId="0" applyFont="1"/>
    <xf numFmtId="0" fontId="19" fillId="11" borderId="1" xfId="0" applyFont="1" applyFill="1" applyBorder="1"/>
    <xf numFmtId="0" fontId="10" fillId="9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1" fillId="0" borderId="0" xfId="0" applyFont="1" applyFill="1"/>
    <xf numFmtId="0" fontId="0" fillId="0" borderId="0" xfId="0" applyFont="1" applyFill="1"/>
    <xf numFmtId="0" fontId="8" fillId="9" borderId="1" xfId="0" applyFont="1" applyFill="1" applyBorder="1" applyAlignment="1">
      <alignment horizontal="center" vertical="center" wrapText="1"/>
    </xf>
    <xf numFmtId="165" fontId="21" fillId="11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8" fillId="0" borderId="0" xfId="0" applyFont="1"/>
    <xf numFmtId="0" fontId="8" fillId="9" borderId="1" xfId="0" applyNumberFormat="1" applyFont="1" applyFill="1" applyBorder="1" applyAlignment="1">
      <alignment vertical="center" wrapText="1"/>
    </xf>
    <xf numFmtId="0" fontId="19" fillId="18" borderId="5" xfId="0" applyFont="1" applyFill="1" applyBorder="1" applyAlignment="1">
      <alignment vertical="top" wrapText="1"/>
    </xf>
    <xf numFmtId="0" fontId="8" fillId="9" borderId="1" xfId="0" applyFont="1" applyFill="1" applyBorder="1" applyAlignment="1">
      <alignment vertical="center" wrapText="1"/>
    </xf>
    <xf numFmtId="0" fontId="0" fillId="0" borderId="0" xfId="0" applyFont="1" applyBorder="1"/>
    <xf numFmtId="9" fontId="8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21" fillId="11" borderId="1" xfId="0" applyNumberFormat="1" applyFont="1" applyFill="1" applyBorder="1" applyAlignment="1">
      <alignment horizontal="center" vertical="center" wrapText="1"/>
    </xf>
    <xf numFmtId="166" fontId="8" fillId="12" borderId="1" xfId="3" applyNumberFormat="1" applyFont="1" applyFill="1" applyBorder="1" applyAlignment="1">
      <alignment horizontal="left" vertical="center" wrapText="1"/>
    </xf>
    <xf numFmtId="0" fontId="0" fillId="9" borderId="1" xfId="0" applyFill="1" applyBorder="1"/>
    <xf numFmtId="165" fontId="15" fillId="9" borderId="1" xfId="0" applyNumberFormat="1" applyFont="1" applyFill="1" applyBorder="1" applyAlignment="1">
      <alignment horizontal="center" vertical="center" wrapText="1"/>
    </xf>
    <xf numFmtId="165" fontId="14" fillId="9" borderId="1" xfId="0" applyNumberFormat="1" applyFont="1" applyFill="1" applyBorder="1" applyAlignment="1">
      <alignment horizontal="center" vertical="center" wrapText="1"/>
    </xf>
    <xf numFmtId="165" fontId="14" fillId="9" borderId="1" xfId="2" applyNumberFormat="1" applyFont="1" applyFill="1" applyBorder="1" applyAlignment="1">
      <alignment horizontal="center" vertical="center" wrapText="1"/>
    </xf>
    <xf numFmtId="0" fontId="8" fillId="7" borderId="1" xfId="0" applyNumberFormat="1" applyFont="1" applyFill="1" applyBorder="1" applyAlignment="1">
      <alignment vertical="center" wrapText="1"/>
    </xf>
    <xf numFmtId="165" fontId="0" fillId="11" borderId="0" xfId="2" applyNumberFormat="1" applyFont="1" applyFill="1"/>
    <xf numFmtId="165" fontId="11" fillId="11" borderId="0" xfId="0" applyNumberFormat="1" applyFont="1" applyFill="1"/>
    <xf numFmtId="0" fontId="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25" fillId="0" borderId="0" xfId="0" applyFont="1" applyAlignment="1">
      <alignment wrapText="1"/>
    </xf>
    <xf numFmtId="166" fontId="3" fillId="0" borderId="1" xfId="3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9" fillId="18" borderId="5" xfId="0" applyFont="1" applyFill="1" applyBorder="1" applyAlignment="1">
      <alignment horizontal="left" vertical="center" wrapText="1"/>
    </xf>
    <xf numFmtId="167" fontId="19" fillId="16" borderId="5" xfId="0" applyNumberFormat="1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/>
    </xf>
    <xf numFmtId="0" fontId="25" fillId="0" borderId="0" xfId="0" applyFont="1" applyAlignment="1"/>
    <xf numFmtId="0" fontId="11" fillId="0" borderId="0" xfId="0" applyFont="1"/>
    <xf numFmtId="0" fontId="19" fillId="0" borderId="0" xfId="0" applyFont="1" applyAlignment="1">
      <alignment horizontal="left" wrapText="1"/>
    </xf>
    <xf numFmtId="0" fontId="18" fillId="14" borderId="0" xfId="0" applyFont="1" applyFill="1" applyBorder="1" applyAlignment="1">
      <alignment wrapText="1"/>
    </xf>
    <xf numFmtId="0" fontId="18" fillId="14" borderId="0" xfId="0" applyFont="1" applyFill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16" fillId="3" borderId="3" xfId="0" applyNumberFormat="1" applyFont="1" applyFill="1" applyBorder="1" applyAlignment="1">
      <alignment horizontal="center" vertical="center" wrapText="1"/>
    </xf>
    <xf numFmtId="165" fontId="16" fillId="3" borderId="4" xfId="0" applyNumberFormat="1" applyFont="1" applyFill="1" applyBorder="1" applyAlignment="1">
      <alignment horizontal="center" vertical="center" wrapText="1"/>
    </xf>
    <xf numFmtId="165" fontId="16" fillId="3" borderId="2" xfId="0" applyNumberFormat="1" applyFont="1" applyFill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/>
    </xf>
    <xf numFmtId="0" fontId="23" fillId="12" borderId="1" xfId="0" applyFont="1" applyFill="1" applyBorder="1" applyAlignment="1">
      <alignment horizontal="center"/>
    </xf>
    <xf numFmtId="0" fontId="11" fillId="13" borderId="0" xfId="0" applyFont="1" applyFill="1" applyAlignment="1">
      <alignment horizontal="center"/>
    </xf>
  </cellXfs>
  <cellStyles count="4">
    <cellStyle name="Milliers" xfId="3" builtinId="3"/>
    <cellStyle name="Monétaire" xfId="2" builtinId="4"/>
    <cellStyle name="Normal" xfId="0" builtinId="0"/>
    <cellStyle name="Normal 2" xfId="1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9966FF"/>
      <color rgb="FFCC00FF"/>
      <color rgb="FFCCFFCC"/>
      <color rgb="FFCCFF99"/>
      <color rgb="FF9900CC"/>
      <color rgb="FFC37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0"/>
  <sheetViews>
    <sheetView tabSelected="1" workbookViewId="0">
      <selection activeCell="E21" sqref="E21"/>
    </sheetView>
  </sheetViews>
  <sheetFormatPr baseColWidth="10" defaultRowHeight="14.4" x14ac:dyDescent="0.3"/>
  <cols>
    <col min="1" max="2" width="37.88671875" customWidth="1"/>
    <col min="4" max="4" width="35.5546875" customWidth="1"/>
    <col min="5" max="5" width="28" customWidth="1"/>
    <col min="6" max="6" width="21.109375" customWidth="1"/>
    <col min="7" max="7" width="14.44140625" customWidth="1"/>
    <col min="8" max="8" width="84.44140625" customWidth="1"/>
  </cols>
  <sheetData>
    <row r="1" spans="1:8" x14ac:dyDescent="0.3">
      <c r="A1" s="99" t="s">
        <v>369</v>
      </c>
      <c r="B1" s="99"/>
      <c r="C1" s="55"/>
      <c r="D1" s="99" t="s">
        <v>127</v>
      </c>
      <c r="E1" s="99"/>
    </row>
    <row r="2" spans="1:8" x14ac:dyDescent="0.3">
      <c r="A2" s="54" t="s">
        <v>145</v>
      </c>
      <c r="B2" s="56" t="s">
        <v>364</v>
      </c>
      <c r="C2" s="55"/>
      <c r="D2" s="57" t="s">
        <v>156</v>
      </c>
      <c r="E2" s="71"/>
    </row>
    <row r="3" spans="1:8" x14ac:dyDescent="0.3">
      <c r="A3" s="54" t="s">
        <v>148</v>
      </c>
      <c r="B3" s="71"/>
      <c r="C3" s="55"/>
      <c r="D3" s="57" t="s">
        <v>367</v>
      </c>
      <c r="E3" s="71"/>
      <c r="F3" s="96" t="s">
        <v>368</v>
      </c>
    </row>
    <row r="4" spans="1:8" s="1" customFormat="1" x14ac:dyDescent="0.3">
      <c r="A4" s="55"/>
      <c r="B4" s="55"/>
      <c r="C4" s="55"/>
    </row>
    <row r="5" spans="1:8" x14ac:dyDescent="0.3">
      <c r="A5" s="55"/>
      <c r="B5" s="55"/>
      <c r="C5" s="55"/>
    </row>
    <row r="6" spans="1:8" x14ac:dyDescent="0.3">
      <c r="A6" s="99" t="s">
        <v>149</v>
      </c>
      <c r="B6" s="99"/>
      <c r="C6" s="55"/>
      <c r="D6" s="100" t="s">
        <v>157</v>
      </c>
      <c r="E6" s="100"/>
      <c r="G6" s="97" t="s">
        <v>167</v>
      </c>
      <c r="H6" s="90" t="s">
        <v>370</v>
      </c>
    </row>
    <row r="7" spans="1:8" x14ac:dyDescent="0.3">
      <c r="A7" s="53" t="s">
        <v>150</v>
      </c>
      <c r="B7" s="55"/>
      <c r="C7" s="55"/>
      <c r="D7" s="57" t="s">
        <v>158</v>
      </c>
      <c r="E7" s="59">
        <f>4-COUNTBLANK(E8:E12)</f>
        <v>-1</v>
      </c>
      <c r="G7" s="96" t="s">
        <v>371</v>
      </c>
    </row>
    <row r="8" spans="1:8" x14ac:dyDescent="0.3">
      <c r="A8" s="98" t="s">
        <v>154</v>
      </c>
      <c r="B8" s="98"/>
      <c r="C8" s="55"/>
      <c r="D8" s="57" t="s">
        <v>159</v>
      </c>
      <c r="E8" s="71"/>
      <c r="F8" s="57" t="s">
        <v>163</v>
      </c>
      <c r="G8" s="71"/>
    </row>
    <row r="9" spans="1:8" s="1" customFormat="1" x14ac:dyDescent="0.3">
      <c r="A9" s="101" t="s">
        <v>372</v>
      </c>
      <c r="B9" s="101"/>
      <c r="C9" s="55"/>
      <c r="D9" s="57"/>
      <c r="E9" s="71"/>
      <c r="F9" s="57"/>
      <c r="G9" s="71"/>
      <c r="H9" s="90"/>
    </row>
    <row r="10" spans="1:8" x14ac:dyDescent="0.3">
      <c r="A10" s="55" t="s">
        <v>151</v>
      </c>
      <c r="B10" s="1"/>
      <c r="C10" s="55"/>
      <c r="D10" s="57" t="s">
        <v>160</v>
      </c>
      <c r="E10" s="71"/>
      <c r="F10" s="57" t="s">
        <v>164</v>
      </c>
      <c r="G10" s="71"/>
    </row>
    <row r="11" spans="1:8" x14ac:dyDescent="0.3">
      <c r="A11" s="55" t="s">
        <v>152</v>
      </c>
      <c r="B11" s="1"/>
      <c r="C11" s="55"/>
      <c r="D11" s="57" t="s">
        <v>161</v>
      </c>
      <c r="E11" s="71"/>
      <c r="F11" s="57" t="s">
        <v>165</v>
      </c>
      <c r="G11" s="71"/>
    </row>
    <row r="12" spans="1:8" x14ac:dyDescent="0.3">
      <c r="A12" s="55" t="s">
        <v>153</v>
      </c>
      <c r="B12" s="55"/>
      <c r="C12" s="55"/>
      <c r="D12" s="57" t="s">
        <v>162</v>
      </c>
      <c r="E12" s="71"/>
      <c r="F12" s="57" t="s">
        <v>166</v>
      </c>
      <c r="G12" s="71"/>
    </row>
    <row r="13" spans="1:8" ht="15" customHeight="1" x14ac:dyDescent="0.3">
      <c r="A13" s="53"/>
      <c r="B13" s="55"/>
      <c r="C13" s="55"/>
    </row>
    <row r="14" spans="1:8" ht="15" customHeight="1" x14ac:dyDescent="0.3">
      <c r="A14" s="58" t="s">
        <v>146</v>
      </c>
      <c r="B14" s="55"/>
      <c r="C14" s="55"/>
    </row>
    <row r="15" spans="1:8" ht="27.6" x14ac:dyDescent="0.3">
      <c r="A15" s="93" t="s">
        <v>201</v>
      </c>
      <c r="B15" s="93"/>
      <c r="C15" s="55"/>
      <c r="D15" s="55"/>
      <c r="E15" s="55"/>
    </row>
    <row r="16" spans="1:8" ht="27.6" x14ac:dyDescent="0.3">
      <c r="A16" s="94" t="s">
        <v>147</v>
      </c>
      <c r="B16" s="94"/>
      <c r="C16" s="55"/>
      <c r="D16" s="55"/>
      <c r="E16" s="55"/>
    </row>
    <row r="17" spans="1:5" x14ac:dyDescent="0.3">
      <c r="A17" s="95" t="s">
        <v>155</v>
      </c>
      <c r="B17" s="95"/>
      <c r="C17" s="1"/>
      <c r="D17" s="1"/>
      <c r="E17" s="1"/>
    </row>
    <row r="18" spans="1:5" x14ac:dyDescent="0.3">
      <c r="A18" s="1"/>
      <c r="B18" s="1"/>
      <c r="C18" s="1"/>
      <c r="D18" s="1"/>
      <c r="E18" s="1"/>
    </row>
    <row r="19" spans="1:5" x14ac:dyDescent="0.3">
      <c r="A19" s="1"/>
      <c r="B19" s="1"/>
      <c r="C19" s="1"/>
      <c r="D19" s="1"/>
      <c r="E19" s="1"/>
    </row>
    <row r="20" spans="1:5" x14ac:dyDescent="0.3">
      <c r="A20" s="62" t="s">
        <v>373</v>
      </c>
      <c r="B20" s="1"/>
      <c r="C20" s="1"/>
      <c r="D20" s="1"/>
      <c r="E20" s="1"/>
    </row>
  </sheetData>
  <mergeCells count="6">
    <mergeCell ref="A8:B8"/>
    <mergeCell ref="A1:B1"/>
    <mergeCell ref="D6:E6"/>
    <mergeCell ref="A9:B9"/>
    <mergeCell ref="A6:B6"/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K32"/>
  <sheetViews>
    <sheetView workbookViewId="0">
      <selection activeCell="H37" sqref="H37"/>
    </sheetView>
  </sheetViews>
  <sheetFormatPr baseColWidth="10" defaultRowHeight="14.4" x14ac:dyDescent="0.3"/>
  <cols>
    <col min="3" max="3" width="30.88671875" style="1" customWidth="1"/>
    <col min="4" max="4" width="45.44140625" customWidth="1"/>
    <col min="5" max="7" width="5.5546875" style="1" customWidth="1"/>
    <col min="8" max="8" width="15" style="1" customWidth="1"/>
    <col min="9" max="9" width="12.44140625" customWidth="1"/>
    <col min="11" max="11" width="35.88671875" style="1" customWidth="1"/>
  </cols>
  <sheetData>
    <row r="1" spans="1:11" ht="30.6" x14ac:dyDescent="0.3">
      <c r="A1" s="37" t="s">
        <v>73</v>
      </c>
      <c r="B1" s="37" t="s">
        <v>127</v>
      </c>
      <c r="C1" s="43" t="s">
        <v>128</v>
      </c>
      <c r="D1" s="37" t="s">
        <v>74</v>
      </c>
      <c r="E1" s="48" t="s">
        <v>359</v>
      </c>
      <c r="F1" s="88" t="s">
        <v>360</v>
      </c>
      <c r="G1" s="48" t="s">
        <v>213</v>
      </c>
      <c r="H1" s="44" t="s">
        <v>134</v>
      </c>
      <c r="I1" s="37" t="s">
        <v>83</v>
      </c>
      <c r="J1" s="37" t="s">
        <v>76</v>
      </c>
      <c r="K1" s="52" t="s">
        <v>81</v>
      </c>
    </row>
    <row r="2" spans="1:11" ht="40.799999999999997" x14ac:dyDescent="0.3">
      <c r="A2" s="20" t="s">
        <v>217</v>
      </c>
      <c r="B2" s="20" t="s">
        <v>218</v>
      </c>
      <c r="C2" s="20" t="s">
        <v>219</v>
      </c>
      <c r="D2" s="20" t="s">
        <v>220</v>
      </c>
      <c r="E2" s="22"/>
      <c r="F2" s="22"/>
      <c r="G2" s="22"/>
      <c r="H2" s="20" t="s">
        <v>245</v>
      </c>
      <c r="I2" s="22" t="s">
        <v>221</v>
      </c>
      <c r="J2" s="20" t="s">
        <v>222</v>
      </c>
      <c r="K2" s="21" t="s">
        <v>223</v>
      </c>
    </row>
    <row r="3" spans="1:11" x14ac:dyDescent="0.3">
      <c r="A3" s="27"/>
      <c r="B3" s="60">
        <f>Formulaire!E$2</f>
        <v>0</v>
      </c>
      <c r="C3" s="27"/>
      <c r="D3" s="28"/>
      <c r="E3" s="72" t="e">
        <f>VLOOKUP(D3,'Catalogue MAEC 23-27'!A:F,2,0)</f>
        <v>#N/A</v>
      </c>
      <c r="F3" s="72" t="e">
        <f>LEFT(VLOOKUP(D3,'Catalogue MAEC 23-27'!A:F,2,0),3)</f>
        <v>#N/A</v>
      </c>
      <c r="G3" s="72">
        <v>1</v>
      </c>
      <c r="H3" s="23" t="e">
        <f>"AR_"&amp;VLOOKUP(C3,Formulaire!E$8:G$16,3,0)&amp;"_"&amp;VLOOKUP(D3,'Catalogue MAEC 23-27'!A:F,2,0)</f>
        <v>#N/A</v>
      </c>
      <c r="I3" s="23" t="e">
        <f>VLOOKUP(D3,'Catalogue MAEC 23-27'!A:E,3,0)</f>
        <v>#N/A</v>
      </c>
      <c r="J3" s="28"/>
      <c r="K3" s="75"/>
    </row>
    <row r="4" spans="1:11" x14ac:dyDescent="0.3">
      <c r="A4" s="27"/>
      <c r="B4" s="60">
        <f>Formulaire!E$2</f>
        <v>0</v>
      </c>
      <c r="C4" s="27"/>
      <c r="D4" s="28"/>
      <c r="E4" s="72" t="e">
        <f>VLOOKUP(D4,'Catalogue MAEC 23-27'!A:F,2,0)</f>
        <v>#N/A</v>
      </c>
      <c r="F4" s="72" t="e">
        <f>LEFT(VLOOKUP(D4,'Catalogue MAEC 23-27'!A:F,2,0),3)</f>
        <v>#N/A</v>
      </c>
      <c r="G4" s="72">
        <v>1</v>
      </c>
      <c r="H4" s="23" t="e">
        <f>"AR_"&amp;VLOOKUP(C4,Formulaire!E$8:G$16,3,0)&amp;"_"&amp;VLOOKUP(D4,'Catalogue MAEC 23-27'!A:F,2,0)</f>
        <v>#N/A</v>
      </c>
      <c r="I4" s="23" t="e">
        <f>VLOOKUP(D4,'Catalogue MAEC 23-27'!A:E,3,0)</f>
        <v>#N/A</v>
      </c>
      <c r="J4" s="28"/>
      <c r="K4" s="75"/>
    </row>
    <row r="5" spans="1:11" x14ac:dyDescent="0.3">
      <c r="A5" s="27"/>
      <c r="B5" s="60">
        <f>Formulaire!E$2</f>
        <v>0</v>
      </c>
      <c r="C5" s="27"/>
      <c r="D5" s="28"/>
      <c r="E5" s="72" t="e">
        <f>VLOOKUP(D5,'Catalogue MAEC 23-27'!A:F,2,0)</f>
        <v>#N/A</v>
      </c>
      <c r="F5" s="72" t="e">
        <f>LEFT(VLOOKUP(D5,'Catalogue MAEC 23-27'!A:F,2,0),3)</f>
        <v>#N/A</v>
      </c>
      <c r="G5" s="72">
        <v>1</v>
      </c>
      <c r="H5" s="23" t="e">
        <f>"AR_"&amp;VLOOKUP(C5,Formulaire!E$8:G$16,3,0)&amp;"_"&amp;VLOOKUP(D5,'Catalogue MAEC 23-27'!A:F,2,0)</f>
        <v>#N/A</v>
      </c>
      <c r="I5" s="23" t="e">
        <f>VLOOKUP(D5,'Catalogue MAEC 23-27'!A:E,3,0)</f>
        <v>#N/A</v>
      </c>
      <c r="J5" s="28"/>
      <c r="K5" s="75"/>
    </row>
    <row r="6" spans="1:11" x14ac:dyDescent="0.3">
      <c r="A6" s="27"/>
      <c r="B6" s="60">
        <f>Formulaire!E$2</f>
        <v>0</v>
      </c>
      <c r="C6" s="27"/>
      <c r="D6" s="28"/>
      <c r="E6" s="72" t="e">
        <f>VLOOKUP(D6,'Catalogue MAEC 23-27'!A:F,2,0)</f>
        <v>#N/A</v>
      </c>
      <c r="F6" s="72" t="e">
        <f>LEFT(VLOOKUP(D6,'Catalogue MAEC 23-27'!A:F,2,0),3)</f>
        <v>#N/A</v>
      </c>
      <c r="G6" s="72">
        <v>1</v>
      </c>
      <c r="H6" s="23" t="e">
        <f>"AR_"&amp;VLOOKUP(C6,Formulaire!E$8:G$16,3,0)&amp;"_"&amp;VLOOKUP(D6,'Catalogue MAEC 23-27'!A:F,2,0)</f>
        <v>#N/A</v>
      </c>
      <c r="I6" s="23" t="e">
        <f>VLOOKUP(D6,'Catalogue MAEC 23-27'!A:E,3,0)</f>
        <v>#N/A</v>
      </c>
      <c r="J6" s="28"/>
      <c r="K6" s="75"/>
    </row>
    <row r="7" spans="1:11" s="1" customFormat="1" x14ac:dyDescent="0.3">
      <c r="A7" s="27"/>
      <c r="B7" s="60">
        <f>Formulaire!E$2</f>
        <v>0</v>
      </c>
      <c r="C7" s="27"/>
      <c r="D7" s="28"/>
      <c r="E7" s="72" t="e">
        <f>VLOOKUP(D7,'Catalogue MAEC 23-27'!A:F,2,0)</f>
        <v>#N/A</v>
      </c>
      <c r="F7" s="72" t="e">
        <f>LEFT(VLOOKUP(D7,'Catalogue MAEC 23-27'!A:F,2,0),3)</f>
        <v>#N/A</v>
      </c>
      <c r="G7" s="72">
        <v>1</v>
      </c>
      <c r="H7" s="23" t="e">
        <f>"AR_"&amp;VLOOKUP(C7,Formulaire!E$8:G$16,3,0)&amp;"_"&amp;VLOOKUP(D7,'Catalogue MAEC 23-27'!A:F,2,0)</f>
        <v>#N/A</v>
      </c>
      <c r="I7" s="23" t="e">
        <f>VLOOKUP(D7,'Catalogue MAEC 23-27'!A:E,3,0)</f>
        <v>#N/A</v>
      </c>
      <c r="J7" s="28"/>
      <c r="K7" s="75"/>
    </row>
    <row r="8" spans="1:11" s="1" customFormat="1" x14ac:dyDescent="0.3">
      <c r="A8" s="27"/>
      <c r="B8" s="60">
        <f>Formulaire!E$2</f>
        <v>0</v>
      </c>
      <c r="C8" s="27"/>
      <c r="D8" s="28"/>
      <c r="E8" s="72" t="e">
        <f>VLOOKUP(D8,'Catalogue MAEC 23-27'!A:F,2,0)</f>
        <v>#N/A</v>
      </c>
      <c r="F8" s="72" t="e">
        <f>LEFT(VLOOKUP(D8,'Catalogue MAEC 23-27'!A:F,2,0),3)</f>
        <v>#N/A</v>
      </c>
      <c r="G8" s="72">
        <v>1</v>
      </c>
      <c r="H8" s="23" t="e">
        <f>"AR_"&amp;VLOOKUP(C8,Formulaire!E$8:G$16,3,0)&amp;"_"&amp;VLOOKUP(D8,'Catalogue MAEC 23-27'!A:F,2,0)</f>
        <v>#N/A</v>
      </c>
      <c r="I8" s="23" t="e">
        <f>VLOOKUP(D8,'Catalogue MAEC 23-27'!A:E,3,0)</f>
        <v>#N/A</v>
      </c>
      <c r="J8" s="28"/>
      <c r="K8" s="75"/>
    </row>
    <row r="9" spans="1:11" s="1" customFormat="1" x14ac:dyDescent="0.3">
      <c r="A9" s="27"/>
      <c r="B9" s="60">
        <f>Formulaire!E$2</f>
        <v>0</v>
      </c>
      <c r="C9" s="27"/>
      <c r="D9" s="28"/>
      <c r="E9" s="72" t="e">
        <f>VLOOKUP(D9,'Catalogue MAEC 23-27'!A:F,2,0)</f>
        <v>#N/A</v>
      </c>
      <c r="F9" s="72" t="e">
        <f>LEFT(VLOOKUP(D9,'Catalogue MAEC 23-27'!A:F,2,0),3)</f>
        <v>#N/A</v>
      </c>
      <c r="G9" s="72">
        <v>1</v>
      </c>
      <c r="H9" s="23" t="e">
        <f>"AR_"&amp;VLOOKUP(C9,Formulaire!E$8:G$16,3,0)&amp;"_"&amp;VLOOKUP(D9,'Catalogue MAEC 23-27'!A:F,2,0)</f>
        <v>#N/A</v>
      </c>
      <c r="I9" s="23" t="e">
        <f>VLOOKUP(D9,'Catalogue MAEC 23-27'!A:E,3,0)</f>
        <v>#N/A</v>
      </c>
      <c r="J9" s="28"/>
      <c r="K9" s="75"/>
    </row>
    <row r="10" spans="1:11" s="1" customFormat="1" x14ac:dyDescent="0.3">
      <c r="A10" s="27"/>
      <c r="B10" s="60">
        <f>Formulaire!E$2</f>
        <v>0</v>
      </c>
      <c r="C10" s="27"/>
      <c r="D10" s="28"/>
      <c r="E10" s="72" t="e">
        <f>VLOOKUP(D10,'Catalogue MAEC 23-27'!A:F,2,0)</f>
        <v>#N/A</v>
      </c>
      <c r="F10" s="72" t="e">
        <f>LEFT(VLOOKUP(D10,'Catalogue MAEC 23-27'!A:F,2,0),3)</f>
        <v>#N/A</v>
      </c>
      <c r="G10" s="72">
        <v>1</v>
      </c>
      <c r="H10" s="23" t="e">
        <f>"AR_"&amp;VLOOKUP(C10,Formulaire!E$8:G$16,3,0)&amp;"_"&amp;VLOOKUP(D10,'Catalogue MAEC 23-27'!A:F,2,0)</f>
        <v>#N/A</v>
      </c>
      <c r="I10" s="23" t="e">
        <f>VLOOKUP(D10,'Catalogue MAEC 23-27'!A:E,3,0)</f>
        <v>#N/A</v>
      </c>
      <c r="J10" s="28"/>
      <c r="K10" s="75"/>
    </row>
    <row r="11" spans="1:11" s="1" customFormat="1" x14ac:dyDescent="0.3">
      <c r="A11" s="27"/>
      <c r="B11" s="60">
        <f>Formulaire!E$2</f>
        <v>0</v>
      </c>
      <c r="C11" s="27"/>
      <c r="D11" s="28"/>
      <c r="E11" s="72" t="e">
        <f>VLOOKUP(D11,'Catalogue MAEC 23-27'!A:F,2,0)</f>
        <v>#N/A</v>
      </c>
      <c r="F11" s="72" t="e">
        <f>LEFT(VLOOKUP(D11,'Catalogue MAEC 23-27'!A:F,2,0),3)</f>
        <v>#N/A</v>
      </c>
      <c r="G11" s="72">
        <v>1</v>
      </c>
      <c r="H11" s="23" t="e">
        <f>"AR_"&amp;VLOOKUP(C11,Formulaire!E$8:G$16,3,0)&amp;"_"&amp;VLOOKUP(D11,'Catalogue MAEC 23-27'!A:F,2,0)</f>
        <v>#N/A</v>
      </c>
      <c r="I11" s="23" t="e">
        <f>VLOOKUP(D11,'Catalogue MAEC 23-27'!A:E,3,0)</f>
        <v>#N/A</v>
      </c>
      <c r="J11" s="28"/>
      <c r="K11" s="75"/>
    </row>
    <row r="12" spans="1:11" s="1" customFormat="1" x14ac:dyDescent="0.3">
      <c r="A12" s="27"/>
      <c r="B12" s="60">
        <f>Formulaire!E$2</f>
        <v>0</v>
      </c>
      <c r="C12" s="27"/>
      <c r="D12" s="28"/>
      <c r="E12" s="72" t="e">
        <f>VLOOKUP(D12,'Catalogue MAEC 23-27'!A:F,2,0)</f>
        <v>#N/A</v>
      </c>
      <c r="F12" s="72" t="e">
        <f>LEFT(VLOOKUP(D12,'Catalogue MAEC 23-27'!A:F,2,0),3)</f>
        <v>#N/A</v>
      </c>
      <c r="G12" s="72">
        <v>1</v>
      </c>
      <c r="H12" s="23" t="e">
        <f>"AR_"&amp;VLOOKUP(C12,Formulaire!E$8:G$16,3,0)&amp;"_"&amp;VLOOKUP(D12,'Catalogue MAEC 23-27'!A:F,2,0)</f>
        <v>#N/A</v>
      </c>
      <c r="I12" s="23" t="e">
        <f>VLOOKUP(D12,'Catalogue MAEC 23-27'!A:E,3,0)</f>
        <v>#N/A</v>
      </c>
      <c r="J12" s="28"/>
      <c r="K12" s="75"/>
    </row>
    <row r="13" spans="1:11" s="1" customFormat="1" x14ac:dyDescent="0.3">
      <c r="A13" s="27"/>
      <c r="B13" s="60">
        <f>Formulaire!E$2</f>
        <v>0</v>
      </c>
      <c r="C13" s="27"/>
      <c r="D13" s="28"/>
      <c r="E13" s="72" t="e">
        <f>VLOOKUP(D13,'Catalogue MAEC 23-27'!A:F,2,0)</f>
        <v>#N/A</v>
      </c>
      <c r="F13" s="72" t="e">
        <f>LEFT(VLOOKUP(D13,'Catalogue MAEC 23-27'!A:F,2,0),3)</f>
        <v>#N/A</v>
      </c>
      <c r="G13" s="72">
        <v>1</v>
      </c>
      <c r="H13" s="23" t="e">
        <f>"AR_"&amp;VLOOKUP(C13,Formulaire!E$8:G$16,3,0)&amp;"_"&amp;VLOOKUP(D13,'Catalogue MAEC 23-27'!A:F,2,0)</f>
        <v>#N/A</v>
      </c>
      <c r="I13" s="23" t="e">
        <f>VLOOKUP(D13,'Catalogue MAEC 23-27'!A:E,3,0)</f>
        <v>#N/A</v>
      </c>
      <c r="J13" s="28"/>
      <c r="K13" s="75"/>
    </row>
    <row r="14" spans="1:11" s="1" customFormat="1" x14ac:dyDescent="0.3">
      <c r="A14" s="27"/>
      <c r="B14" s="60">
        <f>Formulaire!E$2</f>
        <v>0</v>
      </c>
      <c r="C14" s="27"/>
      <c r="D14" s="28"/>
      <c r="E14" s="72" t="e">
        <f>VLOOKUP(D14,'Catalogue MAEC 23-27'!A:F,2,0)</f>
        <v>#N/A</v>
      </c>
      <c r="F14" s="72" t="e">
        <f>LEFT(VLOOKUP(D14,'Catalogue MAEC 23-27'!A:F,2,0),3)</f>
        <v>#N/A</v>
      </c>
      <c r="G14" s="72">
        <v>1</v>
      </c>
      <c r="H14" s="23" t="e">
        <f>"AR_"&amp;VLOOKUP(C14,Formulaire!E$8:G$16,3,0)&amp;"_"&amp;VLOOKUP(D14,'Catalogue MAEC 23-27'!A:F,2,0)</f>
        <v>#N/A</v>
      </c>
      <c r="I14" s="23" t="e">
        <f>VLOOKUP(D14,'Catalogue MAEC 23-27'!A:E,3,0)</f>
        <v>#N/A</v>
      </c>
      <c r="J14" s="28"/>
      <c r="K14" s="75"/>
    </row>
    <row r="15" spans="1:11" s="1" customFormat="1" x14ac:dyDescent="0.3">
      <c r="A15" s="27"/>
      <c r="B15" s="60">
        <f>Formulaire!E$2</f>
        <v>0</v>
      </c>
      <c r="C15" s="27"/>
      <c r="D15" s="28"/>
      <c r="E15" s="72" t="e">
        <f>VLOOKUP(D15,'Catalogue MAEC 23-27'!A:F,2,0)</f>
        <v>#N/A</v>
      </c>
      <c r="F15" s="72" t="e">
        <f>LEFT(VLOOKUP(D15,'Catalogue MAEC 23-27'!A:F,2,0),3)</f>
        <v>#N/A</v>
      </c>
      <c r="G15" s="72">
        <v>1</v>
      </c>
      <c r="H15" s="23" t="e">
        <f>"AR_"&amp;VLOOKUP(C15,Formulaire!E$8:G$16,3,0)&amp;"_"&amp;VLOOKUP(D15,'Catalogue MAEC 23-27'!A:F,2,0)</f>
        <v>#N/A</v>
      </c>
      <c r="I15" s="23" t="e">
        <f>VLOOKUP(D15,'Catalogue MAEC 23-27'!A:E,3,0)</f>
        <v>#N/A</v>
      </c>
      <c r="J15" s="28"/>
      <c r="K15" s="75"/>
    </row>
    <row r="16" spans="1:11" s="1" customFormat="1" x14ac:dyDescent="0.3">
      <c r="A16" s="27"/>
      <c r="B16" s="60">
        <f>Formulaire!E$2</f>
        <v>0</v>
      </c>
      <c r="C16" s="27"/>
      <c r="D16" s="28"/>
      <c r="E16" s="72" t="e">
        <f>VLOOKUP(D16,'Catalogue MAEC 23-27'!A:F,2,0)</f>
        <v>#N/A</v>
      </c>
      <c r="F16" s="72" t="e">
        <f>LEFT(VLOOKUP(D16,'Catalogue MAEC 23-27'!A:F,2,0),3)</f>
        <v>#N/A</v>
      </c>
      <c r="G16" s="72">
        <v>1</v>
      </c>
      <c r="H16" s="23" t="e">
        <f>"AR_"&amp;VLOOKUP(C16,Formulaire!E$8:G$16,3,0)&amp;"_"&amp;VLOOKUP(D16,'Catalogue MAEC 23-27'!A:F,2,0)</f>
        <v>#N/A</v>
      </c>
      <c r="I16" s="23" t="e">
        <f>VLOOKUP(D16,'Catalogue MAEC 23-27'!A:E,3,0)</f>
        <v>#N/A</v>
      </c>
      <c r="J16" s="28"/>
      <c r="K16" s="75"/>
    </row>
    <row r="17" spans="1:11" s="1" customFormat="1" x14ac:dyDescent="0.3">
      <c r="A17" s="27"/>
      <c r="B17" s="60">
        <f>Formulaire!E$2</f>
        <v>0</v>
      </c>
      <c r="C17" s="27"/>
      <c r="D17" s="28"/>
      <c r="E17" s="72" t="e">
        <f>VLOOKUP(D17,'Catalogue MAEC 23-27'!A:F,2,0)</f>
        <v>#N/A</v>
      </c>
      <c r="F17" s="72" t="e">
        <f>LEFT(VLOOKUP(D17,'Catalogue MAEC 23-27'!A:F,2,0),3)</f>
        <v>#N/A</v>
      </c>
      <c r="G17" s="72">
        <v>1</v>
      </c>
      <c r="H17" s="23" t="e">
        <f>"AR_"&amp;VLOOKUP(C17,Formulaire!E$8:G$16,3,0)&amp;"_"&amp;VLOOKUP(D17,'Catalogue MAEC 23-27'!A:F,2,0)</f>
        <v>#N/A</v>
      </c>
      <c r="I17" s="23" t="e">
        <f>VLOOKUP(D17,'Catalogue MAEC 23-27'!A:E,3,0)</f>
        <v>#N/A</v>
      </c>
      <c r="J17" s="28"/>
      <c r="K17" s="75"/>
    </row>
    <row r="18" spans="1:11" s="1" customFormat="1" x14ac:dyDescent="0.3">
      <c r="A18" s="27"/>
      <c r="B18" s="60">
        <f>Formulaire!E$2</f>
        <v>0</v>
      </c>
      <c r="C18" s="27"/>
      <c r="D18" s="28"/>
      <c r="E18" s="72" t="e">
        <f>VLOOKUP(D18,'Catalogue MAEC 23-27'!A:F,2,0)</f>
        <v>#N/A</v>
      </c>
      <c r="F18" s="72" t="e">
        <f>LEFT(VLOOKUP(D18,'Catalogue MAEC 23-27'!A:F,2,0),3)</f>
        <v>#N/A</v>
      </c>
      <c r="G18" s="72">
        <v>1</v>
      </c>
      <c r="H18" s="23" t="e">
        <f>"AR_"&amp;VLOOKUP(C18,Formulaire!E$8:G$16,3,0)&amp;"_"&amp;VLOOKUP(D18,'Catalogue MAEC 23-27'!A:F,2,0)</f>
        <v>#N/A</v>
      </c>
      <c r="I18" s="23" t="e">
        <f>VLOOKUP(D18,'Catalogue MAEC 23-27'!A:E,3,0)</f>
        <v>#N/A</v>
      </c>
      <c r="J18" s="28"/>
      <c r="K18" s="75"/>
    </row>
    <row r="19" spans="1:11" s="1" customFormat="1" x14ac:dyDescent="0.3">
      <c r="A19" s="27"/>
      <c r="B19" s="60">
        <f>Formulaire!E$2</f>
        <v>0</v>
      </c>
      <c r="C19" s="27"/>
      <c r="D19" s="28"/>
      <c r="E19" s="72" t="e">
        <f>VLOOKUP(D19,'Catalogue MAEC 23-27'!A:F,2,0)</f>
        <v>#N/A</v>
      </c>
      <c r="F19" s="72" t="e">
        <f>LEFT(VLOOKUP(D19,'Catalogue MAEC 23-27'!A:F,2,0),3)</f>
        <v>#N/A</v>
      </c>
      <c r="G19" s="72">
        <v>1</v>
      </c>
      <c r="H19" s="23" t="e">
        <f>"AR_"&amp;VLOOKUP(C19,Formulaire!E$8:G$16,3,0)&amp;"_"&amp;VLOOKUP(D19,'Catalogue MAEC 23-27'!A:F,2,0)</f>
        <v>#N/A</v>
      </c>
      <c r="I19" s="23" t="e">
        <f>VLOOKUP(D19,'Catalogue MAEC 23-27'!A:E,3,0)</f>
        <v>#N/A</v>
      </c>
      <c r="J19" s="28"/>
      <c r="K19" s="75"/>
    </row>
    <row r="20" spans="1:11" s="1" customFormat="1" x14ac:dyDescent="0.3">
      <c r="A20" s="27"/>
      <c r="B20" s="60">
        <f>Formulaire!E$2</f>
        <v>0</v>
      </c>
      <c r="C20" s="27"/>
      <c r="D20" s="28"/>
      <c r="E20" s="72" t="e">
        <f>VLOOKUP(D20,'Catalogue MAEC 23-27'!A:F,2,0)</f>
        <v>#N/A</v>
      </c>
      <c r="F20" s="72" t="e">
        <f>LEFT(VLOOKUP(D20,'Catalogue MAEC 23-27'!A:F,2,0),3)</f>
        <v>#N/A</v>
      </c>
      <c r="G20" s="72">
        <v>1</v>
      </c>
      <c r="H20" s="23" t="e">
        <f>"AR_"&amp;VLOOKUP(C20,Formulaire!E$8:G$16,3,0)&amp;"_"&amp;VLOOKUP(D20,'Catalogue MAEC 23-27'!A:F,2,0)</f>
        <v>#N/A</v>
      </c>
      <c r="I20" s="23" t="e">
        <f>VLOOKUP(D20,'Catalogue MAEC 23-27'!A:E,3,0)</f>
        <v>#N/A</v>
      </c>
      <c r="J20" s="28"/>
      <c r="K20" s="75"/>
    </row>
    <row r="21" spans="1:11" s="1" customFormat="1" x14ac:dyDescent="0.3">
      <c r="A21" s="27"/>
      <c r="B21" s="60">
        <f>Formulaire!E$2</f>
        <v>0</v>
      </c>
      <c r="C21" s="27"/>
      <c r="D21" s="28"/>
      <c r="E21" s="72" t="e">
        <f>VLOOKUP(D21,'Catalogue MAEC 23-27'!A:F,2,0)</f>
        <v>#N/A</v>
      </c>
      <c r="F21" s="72" t="e">
        <f>LEFT(VLOOKUP(D21,'Catalogue MAEC 23-27'!A:F,2,0),3)</f>
        <v>#N/A</v>
      </c>
      <c r="G21" s="72">
        <v>1</v>
      </c>
      <c r="H21" s="23" t="e">
        <f>"AR_"&amp;VLOOKUP(C21,Formulaire!E$8:G$16,3,0)&amp;"_"&amp;VLOOKUP(D21,'Catalogue MAEC 23-27'!A:F,2,0)</f>
        <v>#N/A</v>
      </c>
      <c r="I21" s="23" t="e">
        <f>VLOOKUP(D21,'Catalogue MAEC 23-27'!A:E,3,0)</f>
        <v>#N/A</v>
      </c>
      <c r="J21" s="28"/>
      <c r="K21" s="75"/>
    </row>
    <row r="22" spans="1:11" s="1" customFormat="1" x14ac:dyDescent="0.3">
      <c r="A22" s="27"/>
      <c r="B22" s="60">
        <f>Formulaire!E$2</f>
        <v>0</v>
      </c>
      <c r="C22" s="27"/>
      <c r="D22" s="28"/>
      <c r="E22" s="72" t="e">
        <f>VLOOKUP(D22,'Catalogue MAEC 23-27'!A:F,2,0)</f>
        <v>#N/A</v>
      </c>
      <c r="F22" s="72" t="e">
        <f>LEFT(VLOOKUP(D22,'Catalogue MAEC 23-27'!A:F,2,0),3)</f>
        <v>#N/A</v>
      </c>
      <c r="G22" s="72">
        <v>1</v>
      </c>
      <c r="H22" s="23" t="e">
        <f>"AR_"&amp;VLOOKUP(C22,Formulaire!E$8:G$16,3,0)&amp;"_"&amp;VLOOKUP(D22,'Catalogue MAEC 23-27'!A:F,2,0)</f>
        <v>#N/A</v>
      </c>
      <c r="I22" s="23" t="e">
        <f>VLOOKUP(D22,'Catalogue MAEC 23-27'!A:E,3,0)</f>
        <v>#N/A</v>
      </c>
      <c r="J22" s="28"/>
      <c r="K22" s="75"/>
    </row>
    <row r="23" spans="1:11" s="1" customFormat="1" x14ac:dyDescent="0.3">
      <c r="A23" s="27"/>
      <c r="B23" s="60">
        <f>Formulaire!E$2</f>
        <v>0</v>
      </c>
      <c r="C23" s="27"/>
      <c r="D23" s="28"/>
      <c r="E23" s="72" t="e">
        <f>VLOOKUP(D23,'Catalogue MAEC 23-27'!A:F,2,0)</f>
        <v>#N/A</v>
      </c>
      <c r="F23" s="72" t="e">
        <f>LEFT(VLOOKUP(D23,'Catalogue MAEC 23-27'!A:F,2,0),3)</f>
        <v>#N/A</v>
      </c>
      <c r="G23" s="72">
        <v>1</v>
      </c>
      <c r="H23" s="23" t="e">
        <f>"AR_"&amp;VLOOKUP(C23,Formulaire!E$8:G$16,3,0)&amp;"_"&amp;VLOOKUP(D23,'Catalogue MAEC 23-27'!A:F,2,0)</f>
        <v>#N/A</v>
      </c>
      <c r="I23" s="23" t="e">
        <f>VLOOKUP(D23,'Catalogue MAEC 23-27'!A:E,3,0)</f>
        <v>#N/A</v>
      </c>
      <c r="J23" s="28"/>
      <c r="K23" s="75"/>
    </row>
    <row r="24" spans="1:11" s="1" customFormat="1" x14ac:dyDescent="0.3">
      <c r="A24" s="27"/>
      <c r="B24" s="60">
        <f>Formulaire!E$2</f>
        <v>0</v>
      </c>
      <c r="C24" s="27"/>
      <c r="D24" s="28"/>
      <c r="E24" s="72" t="e">
        <f>VLOOKUP(D24,'Catalogue MAEC 23-27'!A:F,2,0)</f>
        <v>#N/A</v>
      </c>
      <c r="F24" s="72" t="e">
        <f>LEFT(VLOOKUP(D24,'Catalogue MAEC 23-27'!A:F,2,0),3)</f>
        <v>#N/A</v>
      </c>
      <c r="G24" s="72">
        <v>1</v>
      </c>
      <c r="H24" s="23" t="e">
        <f>"AR_"&amp;VLOOKUP(C24,Formulaire!E$8:G$16,3,0)&amp;"_"&amp;VLOOKUP(D24,'Catalogue MAEC 23-27'!A:F,2,0)</f>
        <v>#N/A</v>
      </c>
      <c r="I24" s="23" t="e">
        <f>VLOOKUP(D24,'Catalogue MAEC 23-27'!A:E,3,0)</f>
        <v>#N/A</v>
      </c>
      <c r="J24" s="28"/>
      <c r="K24" s="75"/>
    </row>
    <row r="25" spans="1:11" s="1" customFormat="1" x14ac:dyDescent="0.3">
      <c r="A25" s="27"/>
      <c r="B25" s="60">
        <f>Formulaire!E$2</f>
        <v>0</v>
      </c>
      <c r="C25" s="27"/>
      <c r="D25" s="28"/>
      <c r="E25" s="72" t="e">
        <f>VLOOKUP(D25,'Catalogue MAEC 23-27'!A:F,2,0)</f>
        <v>#N/A</v>
      </c>
      <c r="F25" s="72" t="e">
        <f>LEFT(VLOOKUP(D25,'Catalogue MAEC 23-27'!A:F,2,0),3)</f>
        <v>#N/A</v>
      </c>
      <c r="G25" s="72">
        <v>1</v>
      </c>
      <c r="H25" s="23" t="e">
        <f>"AR_"&amp;VLOOKUP(C25,Formulaire!E$8:G$16,3,0)&amp;"_"&amp;VLOOKUP(D25,'Catalogue MAEC 23-27'!A:F,2,0)</f>
        <v>#N/A</v>
      </c>
      <c r="I25" s="23" t="e">
        <f>VLOOKUP(D25,'Catalogue MAEC 23-27'!A:E,3,0)</f>
        <v>#N/A</v>
      </c>
      <c r="J25" s="28"/>
      <c r="K25" s="75"/>
    </row>
    <row r="26" spans="1:11" s="1" customFormat="1" x14ac:dyDescent="0.3">
      <c r="A26" s="27"/>
      <c r="B26" s="60">
        <f>Formulaire!E$2</f>
        <v>0</v>
      </c>
      <c r="C26" s="27"/>
      <c r="D26" s="28"/>
      <c r="E26" s="72" t="e">
        <f>VLOOKUP(D26,'Catalogue MAEC 23-27'!A:F,2,0)</f>
        <v>#N/A</v>
      </c>
      <c r="F26" s="72" t="e">
        <f>LEFT(VLOOKUP(D26,'Catalogue MAEC 23-27'!A:F,2,0),3)</f>
        <v>#N/A</v>
      </c>
      <c r="G26" s="72">
        <v>1</v>
      </c>
      <c r="H26" s="23" t="e">
        <f>"AR_"&amp;VLOOKUP(C26,Formulaire!E$8:G$16,3,0)&amp;"_"&amp;VLOOKUP(D26,'Catalogue MAEC 23-27'!A:F,2,0)</f>
        <v>#N/A</v>
      </c>
      <c r="I26" s="23" t="e">
        <f>VLOOKUP(D26,'Catalogue MAEC 23-27'!A:E,3,0)</f>
        <v>#N/A</v>
      </c>
      <c r="J26" s="28"/>
      <c r="K26" s="75"/>
    </row>
    <row r="27" spans="1:11" s="1" customFormat="1" x14ac:dyDescent="0.3">
      <c r="A27" s="27"/>
      <c r="B27" s="60">
        <f>Formulaire!E$2</f>
        <v>0</v>
      </c>
      <c r="C27" s="27"/>
      <c r="D27" s="28"/>
      <c r="E27" s="72" t="e">
        <f>VLOOKUP(D27,'Catalogue MAEC 23-27'!A:F,2,0)</f>
        <v>#N/A</v>
      </c>
      <c r="F27" s="72" t="e">
        <f>LEFT(VLOOKUP(D27,'Catalogue MAEC 23-27'!A:F,2,0),3)</f>
        <v>#N/A</v>
      </c>
      <c r="G27" s="72">
        <v>1</v>
      </c>
      <c r="H27" s="23" t="e">
        <f>"AR_"&amp;VLOOKUP(C27,Formulaire!E$8:G$16,3,0)&amp;"_"&amp;VLOOKUP(D27,'Catalogue MAEC 23-27'!A:F,2,0)</f>
        <v>#N/A</v>
      </c>
      <c r="I27" s="23" t="e">
        <f>VLOOKUP(D27,'Catalogue MAEC 23-27'!A:E,3,0)</f>
        <v>#N/A</v>
      </c>
      <c r="J27" s="28"/>
      <c r="K27" s="75"/>
    </row>
    <row r="28" spans="1:11" x14ac:dyDescent="0.3">
      <c r="A28" s="27"/>
      <c r="B28" s="60">
        <f>Formulaire!E$2</f>
        <v>0</v>
      </c>
      <c r="C28" s="27"/>
      <c r="D28" s="28"/>
      <c r="E28" s="72" t="e">
        <f>VLOOKUP(D28,'Catalogue MAEC 23-27'!A:F,2,0)</f>
        <v>#N/A</v>
      </c>
      <c r="F28" s="72" t="e">
        <f>LEFT(VLOOKUP(D28,'Catalogue MAEC 23-27'!A:F,2,0),3)</f>
        <v>#N/A</v>
      </c>
      <c r="G28" s="72">
        <v>1</v>
      </c>
      <c r="H28" s="23" t="e">
        <f>"AR_"&amp;VLOOKUP(C28,Formulaire!E$8:G$16,3,0)&amp;"_"&amp;VLOOKUP(D28,'Catalogue MAEC 23-27'!A:F,2,0)</f>
        <v>#N/A</v>
      </c>
      <c r="I28" s="23" t="e">
        <f>VLOOKUP(D28,'Catalogue MAEC 23-27'!A:E,3,0)</f>
        <v>#N/A</v>
      </c>
      <c r="J28" s="28"/>
      <c r="K28" s="75"/>
    </row>
    <row r="29" spans="1:11" x14ac:dyDescent="0.3">
      <c r="A29" s="27"/>
      <c r="B29" s="60">
        <f>Formulaire!E$2</f>
        <v>0</v>
      </c>
      <c r="C29" s="27"/>
      <c r="D29" s="28"/>
      <c r="E29" s="72" t="e">
        <f>VLOOKUP(D29,'Catalogue MAEC 23-27'!A:F,2,0)</f>
        <v>#N/A</v>
      </c>
      <c r="F29" s="72" t="e">
        <f>LEFT(VLOOKUP(D29,'Catalogue MAEC 23-27'!A:F,2,0),3)</f>
        <v>#N/A</v>
      </c>
      <c r="G29" s="72">
        <v>1</v>
      </c>
      <c r="H29" s="23" t="e">
        <f>"AR_"&amp;VLOOKUP(C29,Formulaire!E$8:G$16,3,0)&amp;"_"&amp;VLOOKUP(D29,'Catalogue MAEC 23-27'!A:F,2,0)</f>
        <v>#N/A</v>
      </c>
      <c r="I29" s="23" t="e">
        <f>VLOOKUP(D29,'Catalogue MAEC 23-27'!A:E,3,0)</f>
        <v>#N/A</v>
      </c>
      <c r="J29" s="28"/>
      <c r="K29" s="75"/>
    </row>
    <row r="30" spans="1:11" x14ac:dyDescent="0.3">
      <c r="A30" s="27"/>
      <c r="B30" s="60">
        <f>Formulaire!E$2</f>
        <v>0</v>
      </c>
      <c r="C30" s="27"/>
      <c r="D30" s="28"/>
      <c r="E30" s="72" t="e">
        <f>VLOOKUP(D30,'Catalogue MAEC 23-27'!A:F,2,0)</f>
        <v>#N/A</v>
      </c>
      <c r="F30" s="72" t="e">
        <f>LEFT(VLOOKUP(D30,'Catalogue MAEC 23-27'!A:F,2,0),3)</f>
        <v>#N/A</v>
      </c>
      <c r="G30" s="72">
        <v>1</v>
      </c>
      <c r="H30" s="23" t="e">
        <f>"AR_"&amp;VLOOKUP(C30,Formulaire!E$8:G$16,3,0)&amp;"_"&amp;VLOOKUP(D30,'Catalogue MAEC 23-27'!A:F,2,0)</f>
        <v>#N/A</v>
      </c>
      <c r="I30" s="23" t="e">
        <f>VLOOKUP(D30,'Catalogue MAEC 23-27'!A:E,3,0)</f>
        <v>#N/A</v>
      </c>
      <c r="J30" s="28"/>
      <c r="K30" s="75"/>
    </row>
    <row r="31" spans="1:11" x14ac:dyDescent="0.3">
      <c r="A31" s="27"/>
      <c r="B31" s="60">
        <f>Formulaire!E$2</f>
        <v>0</v>
      </c>
      <c r="C31" s="27"/>
      <c r="D31" s="28"/>
      <c r="E31" s="72" t="e">
        <f>VLOOKUP(D31,'Catalogue MAEC 23-27'!A:F,2,0)</f>
        <v>#N/A</v>
      </c>
      <c r="F31" s="72" t="e">
        <f>LEFT(VLOOKUP(D31,'Catalogue MAEC 23-27'!A:F,2,0),3)</f>
        <v>#N/A</v>
      </c>
      <c r="G31" s="72">
        <v>1</v>
      </c>
      <c r="H31" s="23" t="e">
        <f>"AR_"&amp;VLOOKUP(C31,Formulaire!E$8:G$16,3,0)&amp;"_"&amp;VLOOKUP(D31,'Catalogue MAEC 23-27'!A:F,2,0)</f>
        <v>#N/A</v>
      </c>
      <c r="I31" s="23" t="e">
        <f>VLOOKUP(D31,'Catalogue MAEC 23-27'!A:E,3,0)</f>
        <v>#N/A</v>
      </c>
      <c r="J31" s="28"/>
      <c r="K31" s="75"/>
    </row>
    <row r="32" spans="1:11" x14ac:dyDescent="0.3">
      <c r="A32" s="27"/>
      <c r="B32" s="60">
        <f>Formulaire!E$2</f>
        <v>0</v>
      </c>
      <c r="C32" s="27"/>
      <c r="D32" s="28"/>
      <c r="E32" s="72" t="e">
        <f>VLOOKUP(D32,'Catalogue MAEC 23-27'!A:F,2,0)</f>
        <v>#N/A</v>
      </c>
      <c r="F32" s="72" t="e">
        <f>LEFT(VLOOKUP(D32,'Catalogue MAEC 23-27'!A:F,2,0),3)</f>
        <v>#N/A</v>
      </c>
      <c r="G32" s="72">
        <v>1</v>
      </c>
      <c r="H32" s="23" t="e">
        <f>"AR_"&amp;VLOOKUP(C32,Formulaire!E$8:G$16,3,0)&amp;"_"&amp;VLOOKUP(D32,'Catalogue MAEC 23-27'!A:F,2,0)</f>
        <v>#N/A</v>
      </c>
      <c r="I32" s="23" t="e">
        <f>VLOOKUP(D32,'Catalogue MAEC 23-27'!A:E,3,0)</f>
        <v>#N/A</v>
      </c>
      <c r="J32" s="28"/>
      <c r="K32" s="75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'Catalogue MAEC 23-27'!$A$2:$A$80</xm:f>
          </x14:formula1>
          <xm:sqref>D3:D32</xm:sqref>
        </x14:dataValidation>
        <x14:dataValidation type="list" allowBlank="1" showInputMessage="1" showErrorMessage="1">
          <x14:formula1>
            <xm:f>Formulaire!$E$8:$E$15</xm:f>
          </x14:formula1>
          <xm:sqref>C3:C32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AL32"/>
  <sheetViews>
    <sheetView workbookViewId="0">
      <selection activeCell="G23" sqref="G23"/>
    </sheetView>
  </sheetViews>
  <sheetFormatPr baseColWidth="10" defaultRowHeight="14.4" x14ac:dyDescent="0.3"/>
  <cols>
    <col min="1" max="1" width="22.5546875" style="1" customWidth="1"/>
    <col min="2" max="2" width="16.44140625" style="1" customWidth="1"/>
    <col min="3" max="3" width="39" hidden="1" customWidth="1"/>
    <col min="7" max="7" width="11.44140625" style="1"/>
    <col min="8" max="10" width="11.5546875" style="1"/>
    <col min="11" max="11" width="11.44140625" style="1"/>
    <col min="12" max="14" width="11.5546875" style="1"/>
    <col min="15" max="15" width="11.44140625" style="1"/>
    <col min="16" max="18" width="11.5546875" style="1"/>
    <col min="19" max="19" width="11.44140625" style="1"/>
    <col min="23" max="23" width="11.44140625" style="1"/>
    <col min="27" max="27" width="11.44140625" style="1"/>
    <col min="31" max="31" width="11.44140625" style="1"/>
  </cols>
  <sheetData>
    <row r="1" spans="1:31" x14ac:dyDescent="0.3">
      <c r="A1" s="102" t="s">
        <v>128</v>
      </c>
      <c r="B1" s="102" t="s">
        <v>137</v>
      </c>
      <c r="C1" s="103" t="s">
        <v>74</v>
      </c>
      <c r="D1" s="105" t="s">
        <v>87</v>
      </c>
      <c r="E1" s="106"/>
      <c r="F1" s="106"/>
      <c r="G1" s="107"/>
      <c r="H1" s="105" t="s">
        <v>89</v>
      </c>
      <c r="I1" s="106"/>
      <c r="J1" s="106"/>
      <c r="K1" s="107"/>
      <c r="L1" s="105" t="s">
        <v>90</v>
      </c>
      <c r="M1" s="106"/>
      <c r="N1" s="106"/>
      <c r="O1" s="107"/>
      <c r="P1" s="105" t="s">
        <v>91</v>
      </c>
      <c r="Q1" s="106"/>
      <c r="R1" s="106"/>
      <c r="S1" s="107"/>
      <c r="T1" s="105" t="s">
        <v>119</v>
      </c>
      <c r="U1" s="106"/>
      <c r="V1" s="106"/>
      <c r="W1" s="107"/>
      <c r="X1" s="105" t="s">
        <v>120</v>
      </c>
      <c r="Y1" s="106"/>
      <c r="Z1" s="106"/>
      <c r="AA1" s="107"/>
      <c r="AB1" s="105" t="s">
        <v>121</v>
      </c>
      <c r="AC1" s="106"/>
      <c r="AD1" s="106"/>
      <c r="AE1" s="107"/>
    </row>
    <row r="2" spans="1:31" ht="20.399999999999999" x14ac:dyDescent="0.3">
      <c r="A2" s="102"/>
      <c r="B2" s="102"/>
      <c r="C2" s="104"/>
      <c r="D2" s="86" t="s">
        <v>234</v>
      </c>
      <c r="E2" s="86" t="s">
        <v>81</v>
      </c>
      <c r="F2" s="86" t="s">
        <v>235</v>
      </c>
      <c r="G2" s="86" t="s">
        <v>123</v>
      </c>
      <c r="H2" s="86" t="s">
        <v>234</v>
      </c>
      <c r="I2" s="86" t="s">
        <v>81</v>
      </c>
      <c r="J2" s="86" t="s">
        <v>235</v>
      </c>
      <c r="K2" s="86" t="s">
        <v>123</v>
      </c>
      <c r="L2" s="86" t="s">
        <v>234</v>
      </c>
      <c r="M2" s="86" t="s">
        <v>81</v>
      </c>
      <c r="N2" s="86" t="s">
        <v>235</v>
      </c>
      <c r="O2" s="86" t="s">
        <v>123</v>
      </c>
      <c r="P2" s="86" t="s">
        <v>234</v>
      </c>
      <c r="Q2" s="86" t="s">
        <v>81</v>
      </c>
      <c r="R2" s="86" t="s">
        <v>235</v>
      </c>
      <c r="S2" s="86" t="s">
        <v>123</v>
      </c>
      <c r="T2" s="86" t="s">
        <v>234</v>
      </c>
      <c r="U2" s="86" t="s">
        <v>81</v>
      </c>
      <c r="V2" s="86" t="s">
        <v>235</v>
      </c>
      <c r="W2" s="86" t="s">
        <v>123</v>
      </c>
      <c r="X2" s="86" t="s">
        <v>234</v>
      </c>
      <c r="Y2" s="86" t="s">
        <v>81</v>
      </c>
      <c r="Z2" s="86" t="s">
        <v>235</v>
      </c>
      <c r="AA2" s="86" t="s">
        <v>123</v>
      </c>
      <c r="AB2" s="86" t="s">
        <v>234</v>
      </c>
      <c r="AC2" s="86" t="s">
        <v>81</v>
      </c>
      <c r="AD2" s="86" t="s">
        <v>235</v>
      </c>
      <c r="AE2" s="86" t="s">
        <v>123</v>
      </c>
    </row>
    <row r="3" spans="1:31" x14ac:dyDescent="0.3">
      <c r="A3" s="36">
        <f>'Annexe1-MesuresPrevues'!C3</f>
        <v>0</v>
      </c>
      <c r="B3" s="36" t="e">
        <f>'Annexe1-MesuresPrevues'!H3</f>
        <v>#N/A</v>
      </c>
      <c r="C3" s="36">
        <f>'Annexe1-MesuresPrevues'!D3</f>
        <v>0</v>
      </c>
      <c r="D3" s="35" t="e">
        <f>VLOOKUP(C3,'Catalogue MAEC 23-27'!A:T,6,0)</f>
        <v>#N/A</v>
      </c>
      <c r="E3" s="35" t="e">
        <f>VLOOKUP(C3,'Catalogue MAEC 23-27'!A:T,7,0)</f>
        <v>#N/A</v>
      </c>
      <c r="F3" s="82"/>
      <c r="G3" s="82"/>
      <c r="H3" s="35" t="e">
        <f>VLOOKUP(C3,'Catalogue MAEC 23-27'!A:T,8,0)</f>
        <v>#N/A</v>
      </c>
      <c r="I3" s="35" t="e">
        <f>VLOOKUP(C3,'Catalogue MAEC 23-27'!A:T,9,0)</f>
        <v>#N/A</v>
      </c>
      <c r="J3" s="82"/>
      <c r="K3" s="82"/>
      <c r="L3" s="35" t="e">
        <f>VLOOKUP(C3,'Catalogue MAEC 23-27'!A:T,10,0)</f>
        <v>#N/A</v>
      </c>
      <c r="M3" s="35" t="e">
        <f>VLOOKUP(C3,'Catalogue MAEC 23-27'!A:T,11,0)</f>
        <v>#N/A</v>
      </c>
      <c r="N3" s="82"/>
      <c r="O3" s="82"/>
      <c r="P3" s="35" t="e">
        <f>VLOOKUP(C3,'Catalogue MAEC 23-27'!A:T,12,0)</f>
        <v>#N/A</v>
      </c>
      <c r="Q3" s="35" t="e">
        <f>VLOOKUP(C3,'Catalogue MAEC 23-27'!A:T,13,0)</f>
        <v>#N/A</v>
      </c>
      <c r="R3" s="82"/>
      <c r="S3" s="82"/>
      <c r="T3" s="35" t="e">
        <f>VLOOKUP(C3,'Catalogue MAEC 23-27'!A:S,14,0)</f>
        <v>#N/A</v>
      </c>
      <c r="U3" s="35" t="e">
        <f>VLOOKUP(C3,'Catalogue MAEC 23-27'!A:S,15,0)</f>
        <v>#N/A</v>
      </c>
      <c r="V3" s="82"/>
      <c r="W3" s="82"/>
      <c r="X3" s="35" t="e">
        <f>VLOOKUP(C3,'Catalogue MAEC 23-27'!A:S,16,0)</f>
        <v>#N/A</v>
      </c>
      <c r="Y3" s="35" t="e">
        <f>VLOOKUP(C3,'Catalogue MAEC 23-27'!A:S,17,0)</f>
        <v>#N/A</v>
      </c>
      <c r="Z3" s="82"/>
      <c r="AA3" s="82"/>
      <c r="AB3" s="35" t="e">
        <f>VLOOKUP(C3,'Catalogue MAEC 23-27'!A:S,18,0)</f>
        <v>#N/A</v>
      </c>
      <c r="AC3" s="35" t="e">
        <f>VLOOKUP(C3,'Catalogue MAEC 23-27'!A:S,19,0)</f>
        <v>#N/A</v>
      </c>
      <c r="AD3" s="82"/>
      <c r="AE3" s="82"/>
    </row>
    <row r="4" spans="1:31" x14ac:dyDescent="0.3">
      <c r="A4" s="36">
        <f>'Annexe1-MesuresPrevues'!C4</f>
        <v>0</v>
      </c>
      <c r="B4" s="36" t="e">
        <f>'Annexe1-MesuresPrevues'!H4</f>
        <v>#N/A</v>
      </c>
      <c r="C4" s="36">
        <f>'Annexe1-MesuresPrevues'!D4</f>
        <v>0</v>
      </c>
      <c r="D4" s="35" t="e">
        <f>VLOOKUP(C4,'Catalogue MAEC 23-27'!A:T,6,0)</f>
        <v>#N/A</v>
      </c>
      <c r="E4" s="35" t="e">
        <f>VLOOKUP(C4,'Catalogue MAEC 23-27'!A:T,7,0)</f>
        <v>#N/A</v>
      </c>
      <c r="F4" s="82"/>
      <c r="G4" s="82"/>
      <c r="H4" s="35" t="e">
        <f>VLOOKUP(C4,'Catalogue MAEC 23-27'!A:T,8,0)</f>
        <v>#N/A</v>
      </c>
      <c r="I4" s="35" t="e">
        <f>VLOOKUP(C4,'Catalogue MAEC 23-27'!A:T,9,0)</f>
        <v>#N/A</v>
      </c>
      <c r="J4" s="82"/>
      <c r="K4" s="82"/>
      <c r="L4" s="35" t="e">
        <f>VLOOKUP(C4,'Catalogue MAEC 23-27'!A:T,10,0)</f>
        <v>#N/A</v>
      </c>
      <c r="M4" s="35" t="e">
        <f>VLOOKUP(C4,'Catalogue MAEC 23-27'!A:T,11,0)</f>
        <v>#N/A</v>
      </c>
      <c r="N4" s="82"/>
      <c r="O4" s="82"/>
      <c r="P4" s="35" t="e">
        <f>VLOOKUP(C4,'Catalogue MAEC 23-27'!A:T,12,0)</f>
        <v>#N/A</v>
      </c>
      <c r="Q4" s="35" t="e">
        <f>VLOOKUP(C4,'Catalogue MAEC 23-27'!A:T,13,0)</f>
        <v>#N/A</v>
      </c>
      <c r="R4" s="82"/>
      <c r="S4" s="82"/>
      <c r="T4" s="35" t="e">
        <f>VLOOKUP(C4,'Catalogue MAEC 23-27'!A:S,14,0)</f>
        <v>#N/A</v>
      </c>
      <c r="U4" s="35" t="e">
        <f>VLOOKUP(C4,'Catalogue MAEC 23-27'!A:S,15,0)</f>
        <v>#N/A</v>
      </c>
      <c r="V4" s="82"/>
      <c r="W4" s="82"/>
      <c r="X4" s="35" t="e">
        <f>VLOOKUP(C4,'Catalogue MAEC 23-27'!A:S,16,0)</f>
        <v>#N/A</v>
      </c>
      <c r="Y4" s="35" t="e">
        <f>VLOOKUP(C4,'Catalogue MAEC 23-27'!A:S,17,0)</f>
        <v>#N/A</v>
      </c>
      <c r="Z4" s="82"/>
      <c r="AA4" s="82"/>
      <c r="AB4" s="35" t="e">
        <f>VLOOKUP(C4,'Catalogue MAEC 23-27'!A:S,18,0)</f>
        <v>#N/A</v>
      </c>
      <c r="AC4" s="35" t="e">
        <f>VLOOKUP(C4,'Catalogue MAEC 23-27'!A:S,19,0)</f>
        <v>#N/A</v>
      </c>
      <c r="AD4" s="82"/>
      <c r="AE4" s="82"/>
    </row>
    <row r="5" spans="1:31" x14ac:dyDescent="0.3">
      <c r="A5" s="36">
        <f>'Annexe1-MesuresPrevues'!C5</f>
        <v>0</v>
      </c>
      <c r="B5" s="36" t="e">
        <f>'Annexe1-MesuresPrevues'!H5</f>
        <v>#N/A</v>
      </c>
      <c r="C5" s="36">
        <f>'Annexe1-MesuresPrevues'!D5</f>
        <v>0</v>
      </c>
      <c r="D5" s="35" t="e">
        <f>VLOOKUP(C5,'Catalogue MAEC 23-27'!A:T,6,0)</f>
        <v>#N/A</v>
      </c>
      <c r="E5" s="35" t="e">
        <f>VLOOKUP(C5,'Catalogue MAEC 23-27'!A:T,7,0)</f>
        <v>#N/A</v>
      </c>
      <c r="F5" s="82"/>
      <c r="G5" s="82"/>
      <c r="H5" s="35" t="e">
        <f>VLOOKUP(C5,'Catalogue MAEC 23-27'!A:T,8,0)</f>
        <v>#N/A</v>
      </c>
      <c r="I5" s="35" t="e">
        <f>VLOOKUP(C5,'Catalogue MAEC 23-27'!A:T,9,0)</f>
        <v>#N/A</v>
      </c>
      <c r="J5" s="82"/>
      <c r="K5" s="82"/>
      <c r="L5" s="35" t="e">
        <f>VLOOKUP(C5,'Catalogue MAEC 23-27'!A:T,10,0)</f>
        <v>#N/A</v>
      </c>
      <c r="M5" s="35" t="e">
        <f>VLOOKUP(C5,'Catalogue MAEC 23-27'!A:T,11,0)</f>
        <v>#N/A</v>
      </c>
      <c r="N5" s="82"/>
      <c r="O5" s="82"/>
      <c r="P5" s="35" t="e">
        <f>VLOOKUP(C5,'Catalogue MAEC 23-27'!A:T,12,0)</f>
        <v>#N/A</v>
      </c>
      <c r="Q5" s="35" t="e">
        <f>VLOOKUP(C5,'Catalogue MAEC 23-27'!A:T,13,0)</f>
        <v>#N/A</v>
      </c>
      <c r="R5" s="82"/>
      <c r="S5" s="82"/>
      <c r="T5" s="35" t="e">
        <f>VLOOKUP(C5,'Catalogue MAEC 23-27'!A:S,14,0)</f>
        <v>#N/A</v>
      </c>
      <c r="U5" s="35" t="e">
        <f>VLOOKUP(C5,'Catalogue MAEC 23-27'!A:S,15,0)</f>
        <v>#N/A</v>
      </c>
      <c r="V5" s="82"/>
      <c r="W5" s="82"/>
      <c r="X5" s="35" t="e">
        <f>VLOOKUP(C5,'Catalogue MAEC 23-27'!A:S,16,0)</f>
        <v>#N/A</v>
      </c>
      <c r="Y5" s="35" t="e">
        <f>VLOOKUP(C5,'Catalogue MAEC 23-27'!A:S,17,0)</f>
        <v>#N/A</v>
      </c>
      <c r="Z5" s="82"/>
      <c r="AA5" s="82"/>
      <c r="AB5" s="35" t="e">
        <f>VLOOKUP(C5,'Catalogue MAEC 23-27'!A:S,18,0)</f>
        <v>#N/A</v>
      </c>
      <c r="AC5" s="35" t="e">
        <f>VLOOKUP(C5,'Catalogue MAEC 23-27'!A:S,19,0)</f>
        <v>#N/A</v>
      </c>
      <c r="AD5" s="82"/>
      <c r="AE5" s="82"/>
    </row>
    <row r="6" spans="1:31" x14ac:dyDescent="0.3">
      <c r="A6" s="36">
        <f>'Annexe1-MesuresPrevues'!C6</f>
        <v>0</v>
      </c>
      <c r="B6" s="36" t="e">
        <f>'Annexe1-MesuresPrevues'!H6</f>
        <v>#N/A</v>
      </c>
      <c r="C6" s="36">
        <f>'Annexe1-MesuresPrevues'!D6</f>
        <v>0</v>
      </c>
      <c r="D6" s="35" t="e">
        <f>VLOOKUP(C6,'Catalogue MAEC 23-27'!A:T,6,0)</f>
        <v>#N/A</v>
      </c>
      <c r="E6" s="35" t="e">
        <f>VLOOKUP(C6,'Catalogue MAEC 23-27'!A:T,7,0)</f>
        <v>#N/A</v>
      </c>
      <c r="F6" s="82"/>
      <c r="G6" s="82"/>
      <c r="H6" s="35" t="e">
        <f>VLOOKUP(C6,'Catalogue MAEC 23-27'!A:T,8,0)</f>
        <v>#N/A</v>
      </c>
      <c r="I6" s="35" t="e">
        <f>VLOOKUP(C6,'Catalogue MAEC 23-27'!A:T,9,0)</f>
        <v>#N/A</v>
      </c>
      <c r="J6" s="82"/>
      <c r="K6" s="82"/>
      <c r="L6" s="35" t="e">
        <f>VLOOKUP(C6,'Catalogue MAEC 23-27'!A:T,10,0)</f>
        <v>#N/A</v>
      </c>
      <c r="M6" s="35" t="e">
        <f>VLOOKUP(C6,'Catalogue MAEC 23-27'!A:T,11,0)</f>
        <v>#N/A</v>
      </c>
      <c r="N6" s="82"/>
      <c r="O6" s="82"/>
      <c r="P6" s="35" t="e">
        <f>VLOOKUP(C6,'Catalogue MAEC 23-27'!A:T,12,0)</f>
        <v>#N/A</v>
      </c>
      <c r="Q6" s="35" t="e">
        <f>VLOOKUP(C6,'Catalogue MAEC 23-27'!A:T,13,0)</f>
        <v>#N/A</v>
      </c>
      <c r="R6" s="82"/>
      <c r="S6" s="82"/>
      <c r="T6" s="35" t="e">
        <f>VLOOKUP(C6,'Catalogue MAEC 23-27'!A:S,14,0)</f>
        <v>#N/A</v>
      </c>
      <c r="U6" s="35" t="e">
        <f>VLOOKUP(C6,'Catalogue MAEC 23-27'!A:S,15,0)</f>
        <v>#N/A</v>
      </c>
      <c r="V6" s="82"/>
      <c r="W6" s="82"/>
      <c r="X6" s="35" t="e">
        <f>VLOOKUP(C6,'Catalogue MAEC 23-27'!A:S,16,0)</f>
        <v>#N/A</v>
      </c>
      <c r="Y6" s="35" t="e">
        <f>VLOOKUP(C6,'Catalogue MAEC 23-27'!A:S,17,0)</f>
        <v>#N/A</v>
      </c>
      <c r="Z6" s="82"/>
      <c r="AA6" s="82"/>
      <c r="AB6" s="35" t="e">
        <f>VLOOKUP(C6,'Catalogue MAEC 23-27'!A:S,18,0)</f>
        <v>#N/A</v>
      </c>
      <c r="AC6" s="35" t="e">
        <f>VLOOKUP(C6,'Catalogue MAEC 23-27'!A:S,19,0)</f>
        <v>#N/A</v>
      </c>
      <c r="AD6" s="82"/>
      <c r="AE6" s="82"/>
    </row>
    <row r="7" spans="1:31" x14ac:dyDescent="0.3">
      <c r="A7" s="36">
        <f>'Annexe1-MesuresPrevues'!C7</f>
        <v>0</v>
      </c>
      <c r="B7" s="36" t="e">
        <f>'Annexe1-MesuresPrevues'!H7</f>
        <v>#N/A</v>
      </c>
      <c r="C7" s="36">
        <f>'Annexe1-MesuresPrevues'!D7</f>
        <v>0</v>
      </c>
      <c r="D7" s="35" t="e">
        <f>VLOOKUP(C7,'Catalogue MAEC 23-27'!A:T,6,0)</f>
        <v>#N/A</v>
      </c>
      <c r="E7" s="35" t="e">
        <f>VLOOKUP(C7,'Catalogue MAEC 23-27'!A:T,7,0)</f>
        <v>#N/A</v>
      </c>
      <c r="F7" s="82"/>
      <c r="G7" s="82"/>
      <c r="H7" s="35" t="e">
        <f>VLOOKUP(C7,'Catalogue MAEC 23-27'!A:T,8,0)</f>
        <v>#N/A</v>
      </c>
      <c r="I7" s="35" t="e">
        <f>VLOOKUP(C7,'Catalogue MAEC 23-27'!A:T,9,0)</f>
        <v>#N/A</v>
      </c>
      <c r="J7" s="82"/>
      <c r="K7" s="82"/>
      <c r="L7" s="35" t="e">
        <f>VLOOKUP(C7,'Catalogue MAEC 23-27'!A:T,10,0)</f>
        <v>#N/A</v>
      </c>
      <c r="M7" s="35" t="e">
        <f>VLOOKUP(C7,'Catalogue MAEC 23-27'!A:T,11,0)</f>
        <v>#N/A</v>
      </c>
      <c r="N7" s="82"/>
      <c r="O7" s="82"/>
      <c r="P7" s="35" t="e">
        <f>VLOOKUP(C7,'Catalogue MAEC 23-27'!A:T,12,0)</f>
        <v>#N/A</v>
      </c>
      <c r="Q7" s="35" t="e">
        <f>VLOOKUP(C7,'Catalogue MAEC 23-27'!A:T,13,0)</f>
        <v>#N/A</v>
      </c>
      <c r="R7" s="82"/>
      <c r="S7" s="82"/>
      <c r="T7" s="35" t="e">
        <f>VLOOKUP(C7,'Catalogue MAEC 23-27'!A:S,14,0)</f>
        <v>#N/A</v>
      </c>
      <c r="U7" s="35" t="e">
        <f>VLOOKUP(C7,'Catalogue MAEC 23-27'!A:S,15,0)</f>
        <v>#N/A</v>
      </c>
      <c r="V7" s="82"/>
      <c r="W7" s="82"/>
      <c r="X7" s="35" t="e">
        <f>VLOOKUP(C7,'Catalogue MAEC 23-27'!A:S,16,0)</f>
        <v>#N/A</v>
      </c>
      <c r="Y7" s="35" t="e">
        <f>VLOOKUP(C7,'Catalogue MAEC 23-27'!A:S,17,0)</f>
        <v>#N/A</v>
      </c>
      <c r="Z7" s="82"/>
      <c r="AA7" s="82"/>
      <c r="AB7" s="35" t="e">
        <f>VLOOKUP(C7,'Catalogue MAEC 23-27'!A:S,18,0)</f>
        <v>#N/A</v>
      </c>
      <c r="AC7" s="35" t="e">
        <f>VLOOKUP(C7,'Catalogue MAEC 23-27'!A:S,19,0)</f>
        <v>#N/A</v>
      </c>
      <c r="AD7" s="82"/>
      <c r="AE7" s="82"/>
    </row>
    <row r="8" spans="1:31" x14ac:dyDescent="0.3">
      <c r="A8" s="36">
        <f>'Annexe1-MesuresPrevues'!C8</f>
        <v>0</v>
      </c>
      <c r="B8" s="36" t="e">
        <f>'Annexe1-MesuresPrevues'!H8</f>
        <v>#N/A</v>
      </c>
      <c r="C8" s="36">
        <f>'Annexe1-MesuresPrevues'!D8</f>
        <v>0</v>
      </c>
      <c r="D8" s="35" t="e">
        <f>VLOOKUP(C8,'Catalogue MAEC 23-27'!A:T,6,0)</f>
        <v>#N/A</v>
      </c>
      <c r="E8" s="35" t="e">
        <f>VLOOKUP(C8,'Catalogue MAEC 23-27'!A:T,7,0)</f>
        <v>#N/A</v>
      </c>
      <c r="F8" s="82"/>
      <c r="G8" s="82"/>
      <c r="H8" s="35" t="e">
        <f>VLOOKUP(C8,'Catalogue MAEC 23-27'!A:T,8,0)</f>
        <v>#N/A</v>
      </c>
      <c r="I8" s="35" t="e">
        <f>VLOOKUP(C8,'Catalogue MAEC 23-27'!A:T,9,0)</f>
        <v>#N/A</v>
      </c>
      <c r="J8" s="82"/>
      <c r="K8" s="82"/>
      <c r="L8" s="35" t="e">
        <f>VLOOKUP(C8,'Catalogue MAEC 23-27'!A:T,10,0)</f>
        <v>#N/A</v>
      </c>
      <c r="M8" s="35" t="e">
        <f>VLOOKUP(C8,'Catalogue MAEC 23-27'!A:T,11,0)</f>
        <v>#N/A</v>
      </c>
      <c r="N8" s="82"/>
      <c r="O8" s="82"/>
      <c r="P8" s="35" t="e">
        <f>VLOOKUP(C8,'Catalogue MAEC 23-27'!A:T,12,0)</f>
        <v>#N/A</v>
      </c>
      <c r="Q8" s="35" t="e">
        <f>VLOOKUP(C8,'Catalogue MAEC 23-27'!A:T,13,0)</f>
        <v>#N/A</v>
      </c>
      <c r="R8" s="82"/>
      <c r="S8" s="82"/>
      <c r="T8" s="35" t="e">
        <f>VLOOKUP(C8,'Catalogue MAEC 23-27'!A:S,14,0)</f>
        <v>#N/A</v>
      </c>
      <c r="U8" s="35" t="e">
        <f>VLOOKUP(C8,'Catalogue MAEC 23-27'!A:S,15,0)</f>
        <v>#N/A</v>
      </c>
      <c r="V8" s="82"/>
      <c r="W8" s="82"/>
      <c r="X8" s="35" t="e">
        <f>VLOOKUP(C8,'Catalogue MAEC 23-27'!A:S,16,0)</f>
        <v>#N/A</v>
      </c>
      <c r="Y8" s="35" t="e">
        <f>VLOOKUP(C8,'Catalogue MAEC 23-27'!A:S,17,0)</f>
        <v>#N/A</v>
      </c>
      <c r="Z8" s="82"/>
      <c r="AA8" s="82"/>
      <c r="AB8" s="35" t="e">
        <f>VLOOKUP(C8,'Catalogue MAEC 23-27'!A:S,18,0)</f>
        <v>#N/A</v>
      </c>
      <c r="AC8" s="35" t="e">
        <f>VLOOKUP(C8,'Catalogue MAEC 23-27'!A:S,19,0)</f>
        <v>#N/A</v>
      </c>
      <c r="AD8" s="82"/>
      <c r="AE8" s="82"/>
    </row>
    <row r="9" spans="1:31" x14ac:dyDescent="0.3">
      <c r="A9" s="36">
        <f>'Annexe1-MesuresPrevues'!C9</f>
        <v>0</v>
      </c>
      <c r="B9" s="36" t="e">
        <f>'Annexe1-MesuresPrevues'!H9</f>
        <v>#N/A</v>
      </c>
      <c r="C9" s="36">
        <f>'Annexe1-MesuresPrevues'!D9</f>
        <v>0</v>
      </c>
      <c r="D9" s="35" t="e">
        <f>VLOOKUP(C9,'Catalogue MAEC 23-27'!A:T,6,0)</f>
        <v>#N/A</v>
      </c>
      <c r="E9" s="35" t="e">
        <f>VLOOKUP(C9,'Catalogue MAEC 23-27'!A:T,7,0)</f>
        <v>#N/A</v>
      </c>
      <c r="F9" s="82"/>
      <c r="G9" s="82"/>
      <c r="H9" s="35" t="e">
        <f>VLOOKUP(C9,'Catalogue MAEC 23-27'!A:T,8,0)</f>
        <v>#N/A</v>
      </c>
      <c r="I9" s="35" t="e">
        <f>VLOOKUP(C9,'Catalogue MAEC 23-27'!A:T,9,0)</f>
        <v>#N/A</v>
      </c>
      <c r="J9" s="82"/>
      <c r="K9" s="82"/>
      <c r="L9" s="35" t="e">
        <f>VLOOKUP(C9,'Catalogue MAEC 23-27'!A:T,10,0)</f>
        <v>#N/A</v>
      </c>
      <c r="M9" s="35" t="e">
        <f>VLOOKUP(C9,'Catalogue MAEC 23-27'!A:T,11,0)</f>
        <v>#N/A</v>
      </c>
      <c r="N9" s="82"/>
      <c r="O9" s="82"/>
      <c r="P9" s="35" t="e">
        <f>VLOOKUP(C9,'Catalogue MAEC 23-27'!A:T,12,0)</f>
        <v>#N/A</v>
      </c>
      <c r="Q9" s="35" t="e">
        <f>VLOOKUP(C9,'Catalogue MAEC 23-27'!A:T,13,0)</f>
        <v>#N/A</v>
      </c>
      <c r="R9" s="82"/>
      <c r="S9" s="82"/>
      <c r="T9" s="35" t="e">
        <f>VLOOKUP(C9,'Catalogue MAEC 23-27'!A:S,14,0)</f>
        <v>#N/A</v>
      </c>
      <c r="U9" s="35" t="e">
        <f>VLOOKUP(C9,'Catalogue MAEC 23-27'!A:S,15,0)</f>
        <v>#N/A</v>
      </c>
      <c r="V9" s="82"/>
      <c r="W9" s="82"/>
      <c r="X9" s="35" t="e">
        <f>VLOOKUP(C9,'Catalogue MAEC 23-27'!A:S,16,0)</f>
        <v>#N/A</v>
      </c>
      <c r="Y9" s="35" t="e">
        <f>VLOOKUP(C9,'Catalogue MAEC 23-27'!A:S,17,0)</f>
        <v>#N/A</v>
      </c>
      <c r="Z9" s="82"/>
      <c r="AA9" s="82"/>
      <c r="AB9" s="35" t="e">
        <f>VLOOKUP(C9,'Catalogue MAEC 23-27'!A:S,18,0)</f>
        <v>#N/A</v>
      </c>
      <c r="AC9" s="35" t="e">
        <f>VLOOKUP(C9,'Catalogue MAEC 23-27'!A:S,19,0)</f>
        <v>#N/A</v>
      </c>
      <c r="AD9" s="82"/>
      <c r="AE9" s="82"/>
    </row>
    <row r="10" spans="1:31" x14ac:dyDescent="0.3">
      <c r="A10" s="36">
        <f>'Annexe1-MesuresPrevues'!C10</f>
        <v>0</v>
      </c>
      <c r="B10" s="36" t="e">
        <f>'Annexe1-MesuresPrevues'!H10</f>
        <v>#N/A</v>
      </c>
      <c r="C10" s="36">
        <f>'Annexe1-MesuresPrevues'!D10</f>
        <v>0</v>
      </c>
      <c r="D10" s="35" t="e">
        <f>VLOOKUP(C10,'Catalogue MAEC 23-27'!A:T,6,0)</f>
        <v>#N/A</v>
      </c>
      <c r="E10" s="35" t="e">
        <f>VLOOKUP(C10,'Catalogue MAEC 23-27'!A:T,7,0)</f>
        <v>#N/A</v>
      </c>
      <c r="F10" s="82"/>
      <c r="G10" s="82"/>
      <c r="H10" s="35" t="e">
        <f>VLOOKUP(C10,'Catalogue MAEC 23-27'!A:T,8,0)</f>
        <v>#N/A</v>
      </c>
      <c r="I10" s="35" t="e">
        <f>VLOOKUP(C10,'Catalogue MAEC 23-27'!A:T,9,0)</f>
        <v>#N/A</v>
      </c>
      <c r="J10" s="82"/>
      <c r="K10" s="82"/>
      <c r="L10" s="35" t="e">
        <f>VLOOKUP(C10,'Catalogue MAEC 23-27'!A:T,10,0)</f>
        <v>#N/A</v>
      </c>
      <c r="M10" s="35" t="e">
        <f>VLOOKUP(C10,'Catalogue MAEC 23-27'!A:T,11,0)</f>
        <v>#N/A</v>
      </c>
      <c r="N10" s="82"/>
      <c r="O10" s="82"/>
      <c r="P10" s="35" t="e">
        <f>VLOOKUP(C10,'Catalogue MAEC 23-27'!A:T,12,0)</f>
        <v>#N/A</v>
      </c>
      <c r="Q10" s="35" t="e">
        <f>VLOOKUP(C10,'Catalogue MAEC 23-27'!A:T,13,0)</f>
        <v>#N/A</v>
      </c>
      <c r="R10" s="82"/>
      <c r="S10" s="82"/>
      <c r="T10" s="35" t="e">
        <f>VLOOKUP(C10,'Catalogue MAEC 23-27'!A:S,14,0)</f>
        <v>#N/A</v>
      </c>
      <c r="U10" s="35" t="e">
        <f>VLOOKUP(C10,'Catalogue MAEC 23-27'!A:S,15,0)</f>
        <v>#N/A</v>
      </c>
      <c r="V10" s="82"/>
      <c r="W10" s="82"/>
      <c r="X10" s="35" t="e">
        <f>VLOOKUP(C10,'Catalogue MAEC 23-27'!A:S,16,0)</f>
        <v>#N/A</v>
      </c>
      <c r="Y10" s="35" t="e">
        <f>VLOOKUP(C10,'Catalogue MAEC 23-27'!A:S,17,0)</f>
        <v>#N/A</v>
      </c>
      <c r="Z10" s="82"/>
      <c r="AA10" s="82"/>
      <c r="AB10" s="35" t="e">
        <f>VLOOKUP(C10,'Catalogue MAEC 23-27'!A:S,18,0)</f>
        <v>#N/A</v>
      </c>
      <c r="AC10" s="35" t="e">
        <f>VLOOKUP(C10,'Catalogue MAEC 23-27'!A:S,19,0)</f>
        <v>#N/A</v>
      </c>
      <c r="AD10" s="82"/>
      <c r="AE10" s="82"/>
    </row>
    <row r="11" spans="1:31" x14ac:dyDescent="0.3">
      <c r="A11" s="36">
        <f>'Annexe1-MesuresPrevues'!C11</f>
        <v>0</v>
      </c>
      <c r="B11" s="36" t="e">
        <f>'Annexe1-MesuresPrevues'!H11</f>
        <v>#N/A</v>
      </c>
      <c r="C11" s="36">
        <f>'Annexe1-MesuresPrevues'!D11</f>
        <v>0</v>
      </c>
      <c r="D11" s="35" t="e">
        <f>VLOOKUP(C11,'Catalogue MAEC 23-27'!A:T,6,0)</f>
        <v>#N/A</v>
      </c>
      <c r="E11" s="35" t="e">
        <f>VLOOKUP(C11,'Catalogue MAEC 23-27'!A:T,7,0)</f>
        <v>#N/A</v>
      </c>
      <c r="F11" s="82"/>
      <c r="G11" s="82"/>
      <c r="H11" s="35" t="e">
        <f>VLOOKUP(C11,'Catalogue MAEC 23-27'!A:T,8,0)</f>
        <v>#N/A</v>
      </c>
      <c r="I11" s="35" t="e">
        <f>VLOOKUP(C11,'Catalogue MAEC 23-27'!A:T,9,0)</f>
        <v>#N/A</v>
      </c>
      <c r="J11" s="82"/>
      <c r="K11" s="82"/>
      <c r="L11" s="35" t="e">
        <f>VLOOKUP(C11,'Catalogue MAEC 23-27'!A:T,10,0)</f>
        <v>#N/A</v>
      </c>
      <c r="M11" s="35" t="e">
        <f>VLOOKUP(C11,'Catalogue MAEC 23-27'!A:T,11,0)</f>
        <v>#N/A</v>
      </c>
      <c r="N11" s="82"/>
      <c r="O11" s="82"/>
      <c r="P11" s="35" t="e">
        <f>VLOOKUP(C11,'Catalogue MAEC 23-27'!A:T,12,0)</f>
        <v>#N/A</v>
      </c>
      <c r="Q11" s="35" t="e">
        <f>VLOOKUP(C11,'Catalogue MAEC 23-27'!A:T,13,0)</f>
        <v>#N/A</v>
      </c>
      <c r="R11" s="82"/>
      <c r="S11" s="82"/>
      <c r="T11" s="35" t="e">
        <f>VLOOKUP(C11,'Catalogue MAEC 23-27'!A:S,14,0)</f>
        <v>#N/A</v>
      </c>
      <c r="U11" s="35" t="e">
        <f>VLOOKUP(C11,'Catalogue MAEC 23-27'!A:S,15,0)</f>
        <v>#N/A</v>
      </c>
      <c r="V11" s="82"/>
      <c r="W11" s="82"/>
      <c r="X11" s="35" t="e">
        <f>VLOOKUP(C11,'Catalogue MAEC 23-27'!A:S,16,0)</f>
        <v>#N/A</v>
      </c>
      <c r="Y11" s="35" t="e">
        <f>VLOOKUP(C11,'Catalogue MAEC 23-27'!A:S,17,0)</f>
        <v>#N/A</v>
      </c>
      <c r="Z11" s="82"/>
      <c r="AA11" s="82"/>
      <c r="AB11" s="35" t="e">
        <f>VLOOKUP(C11,'Catalogue MAEC 23-27'!A:S,18,0)</f>
        <v>#N/A</v>
      </c>
      <c r="AC11" s="35" t="e">
        <f>VLOOKUP(C11,'Catalogue MAEC 23-27'!A:S,19,0)</f>
        <v>#N/A</v>
      </c>
      <c r="AD11" s="82"/>
      <c r="AE11" s="82"/>
    </row>
    <row r="12" spans="1:31" x14ac:dyDescent="0.3">
      <c r="A12" s="36">
        <f>'Annexe1-MesuresPrevues'!C12</f>
        <v>0</v>
      </c>
      <c r="B12" s="36" t="e">
        <f>'Annexe1-MesuresPrevues'!H12</f>
        <v>#N/A</v>
      </c>
      <c r="C12" s="36">
        <f>'Annexe1-MesuresPrevues'!D12</f>
        <v>0</v>
      </c>
      <c r="D12" s="35" t="e">
        <f>VLOOKUP(C12,'Catalogue MAEC 23-27'!A:T,6,0)</f>
        <v>#N/A</v>
      </c>
      <c r="E12" s="35" t="e">
        <f>VLOOKUP(C12,'Catalogue MAEC 23-27'!A:T,7,0)</f>
        <v>#N/A</v>
      </c>
      <c r="F12" s="82"/>
      <c r="G12" s="82"/>
      <c r="H12" s="35" t="e">
        <f>VLOOKUP(C12,'Catalogue MAEC 23-27'!A:T,8,0)</f>
        <v>#N/A</v>
      </c>
      <c r="I12" s="35" t="e">
        <f>VLOOKUP(C12,'Catalogue MAEC 23-27'!A:T,9,0)</f>
        <v>#N/A</v>
      </c>
      <c r="J12" s="82"/>
      <c r="K12" s="82"/>
      <c r="L12" s="35" t="e">
        <f>VLOOKUP(C12,'Catalogue MAEC 23-27'!A:T,10,0)</f>
        <v>#N/A</v>
      </c>
      <c r="M12" s="35" t="e">
        <f>VLOOKUP(C12,'Catalogue MAEC 23-27'!A:T,11,0)</f>
        <v>#N/A</v>
      </c>
      <c r="N12" s="82"/>
      <c r="O12" s="82"/>
      <c r="P12" s="35" t="e">
        <f>VLOOKUP(C12,'Catalogue MAEC 23-27'!A:T,12,0)</f>
        <v>#N/A</v>
      </c>
      <c r="Q12" s="35" t="e">
        <f>VLOOKUP(C12,'Catalogue MAEC 23-27'!A:T,13,0)</f>
        <v>#N/A</v>
      </c>
      <c r="R12" s="82"/>
      <c r="S12" s="82"/>
      <c r="T12" s="35" t="e">
        <f>VLOOKUP(C12,'Catalogue MAEC 23-27'!A:S,14,0)</f>
        <v>#N/A</v>
      </c>
      <c r="U12" s="35" t="e">
        <f>VLOOKUP(C12,'Catalogue MAEC 23-27'!A:S,15,0)</f>
        <v>#N/A</v>
      </c>
      <c r="V12" s="82"/>
      <c r="W12" s="82"/>
      <c r="X12" s="35" t="e">
        <f>VLOOKUP(C12,'Catalogue MAEC 23-27'!A:S,16,0)</f>
        <v>#N/A</v>
      </c>
      <c r="Y12" s="35" t="e">
        <f>VLOOKUP(C12,'Catalogue MAEC 23-27'!A:S,17,0)</f>
        <v>#N/A</v>
      </c>
      <c r="Z12" s="82"/>
      <c r="AA12" s="82"/>
      <c r="AB12" s="35" t="e">
        <f>VLOOKUP(C12,'Catalogue MAEC 23-27'!A:S,18,0)</f>
        <v>#N/A</v>
      </c>
      <c r="AC12" s="35" t="e">
        <f>VLOOKUP(C12,'Catalogue MAEC 23-27'!A:S,19,0)</f>
        <v>#N/A</v>
      </c>
      <c r="AD12" s="82"/>
      <c r="AE12" s="82"/>
    </row>
    <row r="13" spans="1:31" x14ac:dyDescent="0.3">
      <c r="A13" s="36">
        <f>'Annexe1-MesuresPrevues'!C13</f>
        <v>0</v>
      </c>
      <c r="B13" s="36" t="e">
        <f>'Annexe1-MesuresPrevues'!H13</f>
        <v>#N/A</v>
      </c>
      <c r="C13" s="36">
        <f>'Annexe1-MesuresPrevues'!D13</f>
        <v>0</v>
      </c>
      <c r="D13" s="35" t="e">
        <f>VLOOKUP(C13,'Catalogue MAEC 23-27'!A:T,6,0)</f>
        <v>#N/A</v>
      </c>
      <c r="E13" s="35" t="e">
        <f>VLOOKUP(C13,'Catalogue MAEC 23-27'!A:T,7,0)</f>
        <v>#N/A</v>
      </c>
      <c r="F13" s="82"/>
      <c r="G13" s="82"/>
      <c r="H13" s="35" t="e">
        <f>VLOOKUP(C13,'Catalogue MAEC 23-27'!A:T,8,0)</f>
        <v>#N/A</v>
      </c>
      <c r="I13" s="35" t="e">
        <f>VLOOKUP(C13,'Catalogue MAEC 23-27'!A:T,9,0)</f>
        <v>#N/A</v>
      </c>
      <c r="J13" s="82"/>
      <c r="K13" s="82"/>
      <c r="L13" s="35" t="e">
        <f>VLOOKUP(C13,'Catalogue MAEC 23-27'!A:T,10,0)</f>
        <v>#N/A</v>
      </c>
      <c r="M13" s="35" t="e">
        <f>VLOOKUP(C13,'Catalogue MAEC 23-27'!A:T,11,0)</f>
        <v>#N/A</v>
      </c>
      <c r="N13" s="82"/>
      <c r="O13" s="82"/>
      <c r="P13" s="35" t="e">
        <f>VLOOKUP(C13,'Catalogue MAEC 23-27'!A:T,12,0)</f>
        <v>#N/A</v>
      </c>
      <c r="Q13" s="35" t="e">
        <f>VLOOKUP(C13,'Catalogue MAEC 23-27'!A:T,13,0)</f>
        <v>#N/A</v>
      </c>
      <c r="R13" s="82"/>
      <c r="S13" s="82"/>
      <c r="T13" s="35" t="e">
        <f>VLOOKUP(C13,'Catalogue MAEC 23-27'!A:S,14,0)</f>
        <v>#N/A</v>
      </c>
      <c r="U13" s="35" t="e">
        <f>VLOOKUP(C13,'Catalogue MAEC 23-27'!A:S,15,0)</f>
        <v>#N/A</v>
      </c>
      <c r="V13" s="82"/>
      <c r="W13" s="82"/>
      <c r="X13" s="35" t="e">
        <f>VLOOKUP(C13,'Catalogue MAEC 23-27'!A:S,16,0)</f>
        <v>#N/A</v>
      </c>
      <c r="Y13" s="35" t="e">
        <f>VLOOKUP(C13,'Catalogue MAEC 23-27'!A:S,17,0)</f>
        <v>#N/A</v>
      </c>
      <c r="Z13" s="82"/>
      <c r="AA13" s="82"/>
      <c r="AB13" s="35" t="e">
        <f>VLOOKUP(C13,'Catalogue MAEC 23-27'!A:S,18,0)</f>
        <v>#N/A</v>
      </c>
      <c r="AC13" s="35" t="e">
        <f>VLOOKUP(C13,'Catalogue MAEC 23-27'!A:S,19,0)</f>
        <v>#N/A</v>
      </c>
      <c r="AD13" s="82"/>
      <c r="AE13" s="82"/>
    </row>
    <row r="14" spans="1:31" x14ac:dyDescent="0.3">
      <c r="A14" s="36">
        <f>'Annexe1-MesuresPrevues'!C14</f>
        <v>0</v>
      </c>
      <c r="B14" s="36" t="e">
        <f>'Annexe1-MesuresPrevues'!H14</f>
        <v>#N/A</v>
      </c>
      <c r="C14" s="36">
        <f>'Annexe1-MesuresPrevues'!D14</f>
        <v>0</v>
      </c>
      <c r="D14" s="35" t="e">
        <f>VLOOKUP(C14,'Catalogue MAEC 23-27'!A:T,6,0)</f>
        <v>#N/A</v>
      </c>
      <c r="E14" s="35" t="e">
        <f>VLOOKUP(C14,'Catalogue MAEC 23-27'!A:T,7,0)</f>
        <v>#N/A</v>
      </c>
      <c r="F14" s="82"/>
      <c r="G14" s="82"/>
      <c r="H14" s="35" t="e">
        <f>VLOOKUP(C14,'Catalogue MAEC 23-27'!A:T,8,0)</f>
        <v>#N/A</v>
      </c>
      <c r="I14" s="35" t="e">
        <f>VLOOKUP(C14,'Catalogue MAEC 23-27'!A:T,9,0)</f>
        <v>#N/A</v>
      </c>
      <c r="J14" s="82"/>
      <c r="K14" s="82"/>
      <c r="L14" s="35" t="e">
        <f>VLOOKUP(C14,'Catalogue MAEC 23-27'!A:T,10,0)</f>
        <v>#N/A</v>
      </c>
      <c r="M14" s="35" t="e">
        <f>VLOOKUP(C14,'Catalogue MAEC 23-27'!A:T,11,0)</f>
        <v>#N/A</v>
      </c>
      <c r="N14" s="82"/>
      <c r="O14" s="82"/>
      <c r="P14" s="35" t="e">
        <f>VLOOKUP(C14,'Catalogue MAEC 23-27'!A:T,12,0)</f>
        <v>#N/A</v>
      </c>
      <c r="Q14" s="35" t="e">
        <f>VLOOKUP(C14,'Catalogue MAEC 23-27'!A:T,13,0)</f>
        <v>#N/A</v>
      </c>
      <c r="R14" s="82"/>
      <c r="S14" s="82"/>
      <c r="T14" s="35" t="e">
        <f>VLOOKUP(C14,'Catalogue MAEC 23-27'!A:S,14,0)</f>
        <v>#N/A</v>
      </c>
      <c r="U14" s="35" t="e">
        <f>VLOOKUP(C14,'Catalogue MAEC 23-27'!A:S,15,0)</f>
        <v>#N/A</v>
      </c>
      <c r="V14" s="82"/>
      <c r="W14" s="82"/>
      <c r="X14" s="35" t="e">
        <f>VLOOKUP(C14,'Catalogue MAEC 23-27'!A:S,16,0)</f>
        <v>#N/A</v>
      </c>
      <c r="Y14" s="35" t="e">
        <f>VLOOKUP(C14,'Catalogue MAEC 23-27'!A:S,17,0)</f>
        <v>#N/A</v>
      </c>
      <c r="Z14" s="82"/>
      <c r="AA14" s="82"/>
      <c r="AB14" s="35" t="e">
        <f>VLOOKUP(C14,'Catalogue MAEC 23-27'!A:S,18,0)</f>
        <v>#N/A</v>
      </c>
      <c r="AC14" s="35" t="e">
        <f>VLOOKUP(C14,'Catalogue MAEC 23-27'!A:S,19,0)</f>
        <v>#N/A</v>
      </c>
      <c r="AD14" s="82"/>
      <c r="AE14" s="82"/>
    </row>
    <row r="15" spans="1:31" x14ac:dyDescent="0.3">
      <c r="A15" s="36">
        <f>'Annexe1-MesuresPrevues'!C15</f>
        <v>0</v>
      </c>
      <c r="B15" s="36" t="e">
        <f>'Annexe1-MesuresPrevues'!H15</f>
        <v>#N/A</v>
      </c>
      <c r="C15" s="36">
        <f>'Annexe1-MesuresPrevues'!D15</f>
        <v>0</v>
      </c>
      <c r="D15" s="35" t="e">
        <f>VLOOKUP(C15,'Catalogue MAEC 23-27'!A:T,6,0)</f>
        <v>#N/A</v>
      </c>
      <c r="E15" s="35" t="e">
        <f>VLOOKUP(C15,'Catalogue MAEC 23-27'!A:T,7,0)</f>
        <v>#N/A</v>
      </c>
      <c r="F15" s="82"/>
      <c r="G15" s="82"/>
      <c r="H15" s="35" t="e">
        <f>VLOOKUP(C15,'Catalogue MAEC 23-27'!A:T,8,0)</f>
        <v>#N/A</v>
      </c>
      <c r="I15" s="35" t="e">
        <f>VLOOKUP(C15,'Catalogue MAEC 23-27'!A:T,9,0)</f>
        <v>#N/A</v>
      </c>
      <c r="J15" s="82"/>
      <c r="K15" s="82"/>
      <c r="L15" s="35" t="e">
        <f>VLOOKUP(C15,'Catalogue MAEC 23-27'!A:T,10,0)</f>
        <v>#N/A</v>
      </c>
      <c r="M15" s="35" t="e">
        <f>VLOOKUP(C15,'Catalogue MAEC 23-27'!A:T,11,0)</f>
        <v>#N/A</v>
      </c>
      <c r="N15" s="82"/>
      <c r="O15" s="82"/>
      <c r="P15" s="35" t="e">
        <f>VLOOKUP(C15,'Catalogue MAEC 23-27'!A:T,12,0)</f>
        <v>#N/A</v>
      </c>
      <c r="Q15" s="35" t="e">
        <f>VLOOKUP(C15,'Catalogue MAEC 23-27'!A:T,13,0)</f>
        <v>#N/A</v>
      </c>
      <c r="R15" s="82"/>
      <c r="S15" s="82"/>
      <c r="T15" s="35" t="e">
        <f>VLOOKUP(C15,'Catalogue MAEC 23-27'!A:S,14,0)</f>
        <v>#N/A</v>
      </c>
      <c r="U15" s="35" t="e">
        <f>VLOOKUP(C15,'Catalogue MAEC 23-27'!A:S,15,0)</f>
        <v>#N/A</v>
      </c>
      <c r="V15" s="82"/>
      <c r="W15" s="82"/>
      <c r="X15" s="35" t="e">
        <f>VLOOKUP(C15,'Catalogue MAEC 23-27'!A:S,16,0)</f>
        <v>#N/A</v>
      </c>
      <c r="Y15" s="35" t="e">
        <f>VLOOKUP(C15,'Catalogue MAEC 23-27'!A:S,17,0)</f>
        <v>#N/A</v>
      </c>
      <c r="Z15" s="82"/>
      <c r="AA15" s="82"/>
      <c r="AB15" s="35" t="e">
        <f>VLOOKUP(C15,'Catalogue MAEC 23-27'!A:S,18,0)</f>
        <v>#N/A</v>
      </c>
      <c r="AC15" s="35" t="e">
        <f>VLOOKUP(C15,'Catalogue MAEC 23-27'!A:S,19,0)</f>
        <v>#N/A</v>
      </c>
      <c r="AD15" s="82"/>
      <c r="AE15" s="82"/>
    </row>
    <row r="16" spans="1:31" x14ac:dyDescent="0.3">
      <c r="A16" s="36">
        <f>'Annexe1-MesuresPrevues'!C16</f>
        <v>0</v>
      </c>
      <c r="B16" s="36" t="e">
        <f>'Annexe1-MesuresPrevues'!H16</f>
        <v>#N/A</v>
      </c>
      <c r="C16" s="36">
        <f>'Annexe1-MesuresPrevues'!D16</f>
        <v>0</v>
      </c>
      <c r="D16" s="35" t="e">
        <f>VLOOKUP(C16,'Catalogue MAEC 23-27'!A:T,6,0)</f>
        <v>#N/A</v>
      </c>
      <c r="E16" s="35" t="e">
        <f>VLOOKUP(C16,'Catalogue MAEC 23-27'!A:T,7,0)</f>
        <v>#N/A</v>
      </c>
      <c r="F16" s="82"/>
      <c r="G16" s="82"/>
      <c r="H16" s="35" t="e">
        <f>VLOOKUP(C16,'Catalogue MAEC 23-27'!A:T,8,0)</f>
        <v>#N/A</v>
      </c>
      <c r="I16" s="35" t="e">
        <f>VLOOKUP(C16,'Catalogue MAEC 23-27'!A:T,9,0)</f>
        <v>#N/A</v>
      </c>
      <c r="J16" s="82"/>
      <c r="K16" s="82"/>
      <c r="L16" s="35" t="e">
        <f>VLOOKUP(C16,'Catalogue MAEC 23-27'!A:T,10,0)</f>
        <v>#N/A</v>
      </c>
      <c r="M16" s="35" t="e">
        <f>VLOOKUP(C16,'Catalogue MAEC 23-27'!A:T,11,0)</f>
        <v>#N/A</v>
      </c>
      <c r="N16" s="82"/>
      <c r="O16" s="82"/>
      <c r="P16" s="35" t="e">
        <f>VLOOKUP(C16,'Catalogue MAEC 23-27'!A:T,12,0)</f>
        <v>#N/A</v>
      </c>
      <c r="Q16" s="35" t="e">
        <f>VLOOKUP(C16,'Catalogue MAEC 23-27'!A:T,13,0)</f>
        <v>#N/A</v>
      </c>
      <c r="R16" s="82"/>
      <c r="S16" s="82"/>
      <c r="T16" s="35" t="e">
        <f>VLOOKUP(C16,'Catalogue MAEC 23-27'!A:S,14,0)</f>
        <v>#N/A</v>
      </c>
      <c r="U16" s="35" t="e">
        <f>VLOOKUP(C16,'Catalogue MAEC 23-27'!A:S,15,0)</f>
        <v>#N/A</v>
      </c>
      <c r="V16" s="82"/>
      <c r="W16" s="82"/>
      <c r="X16" s="35" t="e">
        <f>VLOOKUP(C16,'Catalogue MAEC 23-27'!A:S,16,0)</f>
        <v>#N/A</v>
      </c>
      <c r="Y16" s="35" t="e">
        <f>VLOOKUP(C16,'Catalogue MAEC 23-27'!A:S,17,0)</f>
        <v>#N/A</v>
      </c>
      <c r="Z16" s="82"/>
      <c r="AA16" s="82"/>
      <c r="AB16" s="35" t="e">
        <f>VLOOKUP(C16,'Catalogue MAEC 23-27'!A:S,18,0)</f>
        <v>#N/A</v>
      </c>
      <c r="AC16" s="35" t="e">
        <f>VLOOKUP(C16,'Catalogue MAEC 23-27'!A:S,19,0)</f>
        <v>#N/A</v>
      </c>
      <c r="AD16" s="82"/>
      <c r="AE16" s="82"/>
    </row>
    <row r="17" spans="1:38" x14ac:dyDescent="0.3">
      <c r="A17" s="36">
        <f>'Annexe1-MesuresPrevues'!C17</f>
        <v>0</v>
      </c>
      <c r="B17" s="36" t="e">
        <f>'Annexe1-MesuresPrevues'!H17</f>
        <v>#N/A</v>
      </c>
      <c r="C17" s="36">
        <f>'Annexe1-MesuresPrevues'!D17</f>
        <v>0</v>
      </c>
      <c r="D17" s="35" t="e">
        <f>VLOOKUP(C17,'Catalogue MAEC 23-27'!A:T,6,0)</f>
        <v>#N/A</v>
      </c>
      <c r="E17" s="35" t="e">
        <f>VLOOKUP(C17,'Catalogue MAEC 23-27'!A:T,7,0)</f>
        <v>#N/A</v>
      </c>
      <c r="F17" s="82"/>
      <c r="G17" s="82"/>
      <c r="H17" s="35" t="e">
        <f>VLOOKUP(C17,'Catalogue MAEC 23-27'!A:T,8,0)</f>
        <v>#N/A</v>
      </c>
      <c r="I17" s="35" t="e">
        <f>VLOOKUP(C17,'Catalogue MAEC 23-27'!A:T,9,0)</f>
        <v>#N/A</v>
      </c>
      <c r="J17" s="82"/>
      <c r="K17" s="82"/>
      <c r="L17" s="35" t="e">
        <f>VLOOKUP(C17,'Catalogue MAEC 23-27'!A:T,10,0)</f>
        <v>#N/A</v>
      </c>
      <c r="M17" s="35" t="e">
        <f>VLOOKUP(C17,'Catalogue MAEC 23-27'!A:T,11,0)</f>
        <v>#N/A</v>
      </c>
      <c r="N17" s="82"/>
      <c r="O17" s="82"/>
      <c r="P17" s="35" t="e">
        <f>VLOOKUP(C17,'Catalogue MAEC 23-27'!A:T,12,0)</f>
        <v>#N/A</v>
      </c>
      <c r="Q17" s="35" t="e">
        <f>VLOOKUP(C17,'Catalogue MAEC 23-27'!A:T,13,0)</f>
        <v>#N/A</v>
      </c>
      <c r="R17" s="82"/>
      <c r="S17" s="82"/>
      <c r="T17" s="35" t="e">
        <f>VLOOKUP(C17,'Catalogue MAEC 23-27'!A:S,14,0)</f>
        <v>#N/A</v>
      </c>
      <c r="U17" s="35" t="e">
        <f>VLOOKUP(C17,'Catalogue MAEC 23-27'!A:S,15,0)</f>
        <v>#N/A</v>
      </c>
      <c r="V17" s="82"/>
      <c r="W17" s="82"/>
      <c r="X17" s="35" t="e">
        <f>VLOOKUP(C17,'Catalogue MAEC 23-27'!A:S,16,0)</f>
        <v>#N/A</v>
      </c>
      <c r="Y17" s="35" t="e">
        <f>VLOOKUP(C17,'Catalogue MAEC 23-27'!A:S,17,0)</f>
        <v>#N/A</v>
      </c>
      <c r="Z17" s="82"/>
      <c r="AA17" s="82"/>
      <c r="AB17" s="35" t="e">
        <f>VLOOKUP(C17,'Catalogue MAEC 23-27'!A:S,18,0)</f>
        <v>#N/A</v>
      </c>
      <c r="AC17" s="35" t="e">
        <f>VLOOKUP(C17,'Catalogue MAEC 23-27'!A:S,19,0)</f>
        <v>#N/A</v>
      </c>
      <c r="AD17" s="82"/>
      <c r="AE17" s="82"/>
    </row>
    <row r="18" spans="1:38" x14ac:dyDescent="0.3">
      <c r="A18" s="36">
        <f>'Annexe1-MesuresPrevues'!C18</f>
        <v>0</v>
      </c>
      <c r="B18" s="36" t="e">
        <f>'Annexe1-MesuresPrevues'!H18</f>
        <v>#N/A</v>
      </c>
      <c r="C18" s="36">
        <f>'Annexe1-MesuresPrevues'!D18</f>
        <v>0</v>
      </c>
      <c r="D18" s="35" t="e">
        <f>VLOOKUP(C18,'Catalogue MAEC 23-27'!A:T,6,0)</f>
        <v>#N/A</v>
      </c>
      <c r="E18" s="35" t="e">
        <f>VLOOKUP(C18,'Catalogue MAEC 23-27'!A:T,7,0)</f>
        <v>#N/A</v>
      </c>
      <c r="F18" s="82"/>
      <c r="G18" s="82"/>
      <c r="H18" s="35" t="e">
        <f>VLOOKUP(C18,'Catalogue MAEC 23-27'!A:T,8,0)</f>
        <v>#N/A</v>
      </c>
      <c r="I18" s="35" t="e">
        <f>VLOOKUP(C18,'Catalogue MAEC 23-27'!A:T,9,0)</f>
        <v>#N/A</v>
      </c>
      <c r="J18" s="82"/>
      <c r="K18" s="82"/>
      <c r="L18" s="35" t="e">
        <f>VLOOKUP(C18,'Catalogue MAEC 23-27'!A:T,10,0)</f>
        <v>#N/A</v>
      </c>
      <c r="M18" s="35" t="e">
        <f>VLOOKUP(C18,'Catalogue MAEC 23-27'!A:T,11,0)</f>
        <v>#N/A</v>
      </c>
      <c r="N18" s="82"/>
      <c r="O18" s="82"/>
      <c r="P18" s="35" t="e">
        <f>VLOOKUP(C18,'Catalogue MAEC 23-27'!A:T,12,0)</f>
        <v>#N/A</v>
      </c>
      <c r="Q18" s="35" t="e">
        <f>VLOOKUP(C18,'Catalogue MAEC 23-27'!A:T,13,0)</f>
        <v>#N/A</v>
      </c>
      <c r="R18" s="82"/>
      <c r="S18" s="82"/>
      <c r="T18" s="35" t="e">
        <f>VLOOKUP(C18,'Catalogue MAEC 23-27'!A:S,14,0)</f>
        <v>#N/A</v>
      </c>
      <c r="U18" s="35" t="e">
        <f>VLOOKUP(C18,'Catalogue MAEC 23-27'!A:S,15,0)</f>
        <v>#N/A</v>
      </c>
      <c r="V18" s="82"/>
      <c r="W18" s="82"/>
      <c r="X18" s="35" t="e">
        <f>VLOOKUP(C18,'Catalogue MAEC 23-27'!A:S,16,0)</f>
        <v>#N/A</v>
      </c>
      <c r="Y18" s="35" t="e">
        <f>VLOOKUP(C18,'Catalogue MAEC 23-27'!A:S,17,0)</f>
        <v>#N/A</v>
      </c>
      <c r="Z18" s="82"/>
      <c r="AA18" s="82"/>
      <c r="AB18" s="35" t="e">
        <f>VLOOKUP(C18,'Catalogue MAEC 23-27'!A:S,18,0)</f>
        <v>#N/A</v>
      </c>
      <c r="AC18" s="35" t="e">
        <f>VLOOKUP(C18,'Catalogue MAEC 23-27'!A:S,19,0)</f>
        <v>#N/A</v>
      </c>
      <c r="AD18" s="82"/>
      <c r="AE18" s="82"/>
    </row>
    <row r="19" spans="1:38" x14ac:dyDescent="0.3">
      <c r="A19" s="36">
        <f>'Annexe1-MesuresPrevues'!C19</f>
        <v>0</v>
      </c>
      <c r="B19" s="36" t="e">
        <f>'Annexe1-MesuresPrevues'!H19</f>
        <v>#N/A</v>
      </c>
      <c r="C19" s="36">
        <f>'Annexe1-MesuresPrevues'!D19</f>
        <v>0</v>
      </c>
      <c r="D19" s="35" t="e">
        <f>VLOOKUP(C19,'Catalogue MAEC 23-27'!A:T,6,0)</f>
        <v>#N/A</v>
      </c>
      <c r="E19" s="35" t="e">
        <f>VLOOKUP(C19,'Catalogue MAEC 23-27'!A:T,7,0)</f>
        <v>#N/A</v>
      </c>
      <c r="F19" s="82"/>
      <c r="G19" s="82"/>
      <c r="H19" s="35" t="e">
        <f>VLOOKUP(C19,'Catalogue MAEC 23-27'!A:T,8,0)</f>
        <v>#N/A</v>
      </c>
      <c r="I19" s="35" t="e">
        <f>VLOOKUP(C19,'Catalogue MAEC 23-27'!A:T,9,0)</f>
        <v>#N/A</v>
      </c>
      <c r="J19" s="82"/>
      <c r="K19" s="82"/>
      <c r="L19" s="35" t="e">
        <f>VLOOKUP(C19,'Catalogue MAEC 23-27'!A:T,10,0)</f>
        <v>#N/A</v>
      </c>
      <c r="M19" s="35" t="e">
        <f>VLOOKUP(C19,'Catalogue MAEC 23-27'!A:T,11,0)</f>
        <v>#N/A</v>
      </c>
      <c r="N19" s="82"/>
      <c r="O19" s="82"/>
      <c r="P19" s="35" t="e">
        <f>VLOOKUP(C19,'Catalogue MAEC 23-27'!A:T,12,0)</f>
        <v>#N/A</v>
      </c>
      <c r="Q19" s="35" t="e">
        <f>VLOOKUP(C19,'Catalogue MAEC 23-27'!A:T,13,0)</f>
        <v>#N/A</v>
      </c>
      <c r="R19" s="82"/>
      <c r="S19" s="82"/>
      <c r="T19" s="35" t="e">
        <f>VLOOKUP(C19,'Catalogue MAEC 23-27'!A:S,14,0)</f>
        <v>#N/A</v>
      </c>
      <c r="U19" s="35" t="e">
        <f>VLOOKUP(C19,'Catalogue MAEC 23-27'!A:S,15,0)</f>
        <v>#N/A</v>
      </c>
      <c r="V19" s="82"/>
      <c r="W19" s="82"/>
      <c r="X19" s="35" t="e">
        <f>VLOOKUP(C19,'Catalogue MAEC 23-27'!A:S,16,0)</f>
        <v>#N/A</v>
      </c>
      <c r="Y19" s="35" t="e">
        <f>VLOOKUP(C19,'Catalogue MAEC 23-27'!A:S,17,0)</f>
        <v>#N/A</v>
      </c>
      <c r="Z19" s="82"/>
      <c r="AA19" s="82"/>
      <c r="AB19" s="35" t="e">
        <f>VLOOKUP(C19,'Catalogue MAEC 23-27'!A:S,18,0)</f>
        <v>#N/A</v>
      </c>
      <c r="AC19" s="35" t="e">
        <f>VLOOKUP(C19,'Catalogue MAEC 23-27'!A:S,19,0)</f>
        <v>#N/A</v>
      </c>
      <c r="AD19" s="82"/>
      <c r="AE19" s="82"/>
    </row>
    <row r="20" spans="1:38" x14ac:dyDescent="0.3">
      <c r="A20" s="36">
        <f>'Annexe1-MesuresPrevues'!C20</f>
        <v>0</v>
      </c>
      <c r="B20" s="36" t="e">
        <f>'Annexe1-MesuresPrevues'!H20</f>
        <v>#N/A</v>
      </c>
      <c r="C20" s="36">
        <f>'Annexe1-MesuresPrevues'!D20</f>
        <v>0</v>
      </c>
      <c r="D20" s="35" t="e">
        <f>VLOOKUP(C20,'Catalogue MAEC 23-27'!A:T,6,0)</f>
        <v>#N/A</v>
      </c>
      <c r="E20" s="35" t="e">
        <f>VLOOKUP(C20,'Catalogue MAEC 23-27'!A:T,7,0)</f>
        <v>#N/A</v>
      </c>
      <c r="F20" s="82"/>
      <c r="G20" s="82"/>
      <c r="H20" s="35" t="e">
        <f>VLOOKUP(C20,'Catalogue MAEC 23-27'!A:T,8,0)</f>
        <v>#N/A</v>
      </c>
      <c r="I20" s="35" t="e">
        <f>VLOOKUP(C20,'Catalogue MAEC 23-27'!A:T,9,0)</f>
        <v>#N/A</v>
      </c>
      <c r="J20" s="82"/>
      <c r="K20" s="82"/>
      <c r="L20" s="35" t="e">
        <f>VLOOKUP(C20,'Catalogue MAEC 23-27'!A:T,10,0)</f>
        <v>#N/A</v>
      </c>
      <c r="M20" s="35" t="e">
        <f>VLOOKUP(C20,'Catalogue MAEC 23-27'!A:T,11,0)</f>
        <v>#N/A</v>
      </c>
      <c r="N20" s="82"/>
      <c r="O20" s="82"/>
      <c r="P20" s="35" t="e">
        <f>VLOOKUP(C20,'Catalogue MAEC 23-27'!A:T,12,0)</f>
        <v>#N/A</v>
      </c>
      <c r="Q20" s="35" t="e">
        <f>VLOOKUP(C20,'Catalogue MAEC 23-27'!A:T,13,0)</f>
        <v>#N/A</v>
      </c>
      <c r="R20" s="82"/>
      <c r="S20" s="82"/>
      <c r="T20" s="35" t="e">
        <f>VLOOKUP(C20,'Catalogue MAEC 23-27'!A:S,14,0)</f>
        <v>#N/A</v>
      </c>
      <c r="U20" s="35" t="e">
        <f>VLOOKUP(C20,'Catalogue MAEC 23-27'!A:S,15,0)</f>
        <v>#N/A</v>
      </c>
      <c r="V20" s="82"/>
      <c r="W20" s="82"/>
      <c r="X20" s="35" t="e">
        <f>VLOOKUP(C20,'Catalogue MAEC 23-27'!A:S,16,0)</f>
        <v>#N/A</v>
      </c>
      <c r="Y20" s="35" t="e">
        <f>VLOOKUP(C20,'Catalogue MAEC 23-27'!A:S,17,0)</f>
        <v>#N/A</v>
      </c>
      <c r="Z20" s="82"/>
      <c r="AA20" s="82"/>
      <c r="AB20" s="35" t="e">
        <f>VLOOKUP(C20,'Catalogue MAEC 23-27'!A:S,18,0)</f>
        <v>#N/A</v>
      </c>
      <c r="AC20" s="35" t="e">
        <f>VLOOKUP(C20,'Catalogue MAEC 23-27'!A:S,19,0)</f>
        <v>#N/A</v>
      </c>
      <c r="AD20" s="82"/>
      <c r="AE20" s="82"/>
    </row>
    <row r="21" spans="1:38" x14ac:dyDescent="0.3">
      <c r="A21" s="36">
        <f>'Annexe1-MesuresPrevues'!C21</f>
        <v>0</v>
      </c>
      <c r="B21" s="36" t="e">
        <f>'Annexe1-MesuresPrevues'!H21</f>
        <v>#N/A</v>
      </c>
      <c r="C21" s="36">
        <f>'Annexe1-MesuresPrevues'!D21</f>
        <v>0</v>
      </c>
      <c r="D21" s="35" t="e">
        <f>VLOOKUP(C21,'Catalogue MAEC 23-27'!A:T,6,0)</f>
        <v>#N/A</v>
      </c>
      <c r="E21" s="35" t="e">
        <f>VLOOKUP(C21,'Catalogue MAEC 23-27'!A:T,7,0)</f>
        <v>#N/A</v>
      </c>
      <c r="F21" s="82"/>
      <c r="G21" s="82"/>
      <c r="H21" s="35" t="e">
        <f>VLOOKUP(C21,'Catalogue MAEC 23-27'!A:T,8,0)</f>
        <v>#N/A</v>
      </c>
      <c r="I21" s="35" t="e">
        <f>VLOOKUP(C21,'Catalogue MAEC 23-27'!A:T,9,0)</f>
        <v>#N/A</v>
      </c>
      <c r="J21" s="82"/>
      <c r="K21" s="82"/>
      <c r="L21" s="35" t="e">
        <f>VLOOKUP(C21,'Catalogue MAEC 23-27'!A:T,10,0)</f>
        <v>#N/A</v>
      </c>
      <c r="M21" s="35" t="e">
        <f>VLOOKUP(C21,'Catalogue MAEC 23-27'!A:T,11,0)</f>
        <v>#N/A</v>
      </c>
      <c r="N21" s="82"/>
      <c r="O21" s="82"/>
      <c r="P21" s="35" t="e">
        <f>VLOOKUP(C21,'Catalogue MAEC 23-27'!A:T,12,0)</f>
        <v>#N/A</v>
      </c>
      <c r="Q21" s="35" t="e">
        <f>VLOOKUP(C21,'Catalogue MAEC 23-27'!A:T,13,0)</f>
        <v>#N/A</v>
      </c>
      <c r="R21" s="82"/>
      <c r="S21" s="82"/>
      <c r="T21" s="35" t="e">
        <f>VLOOKUP(C21,'Catalogue MAEC 23-27'!A:S,14,0)</f>
        <v>#N/A</v>
      </c>
      <c r="U21" s="35" t="e">
        <f>VLOOKUP(C21,'Catalogue MAEC 23-27'!A:S,15,0)</f>
        <v>#N/A</v>
      </c>
      <c r="V21" s="82"/>
      <c r="W21" s="82"/>
      <c r="X21" s="35" t="e">
        <f>VLOOKUP(C21,'Catalogue MAEC 23-27'!A:S,16,0)</f>
        <v>#N/A</v>
      </c>
      <c r="Y21" s="35" t="e">
        <f>VLOOKUP(C21,'Catalogue MAEC 23-27'!A:S,17,0)</f>
        <v>#N/A</v>
      </c>
      <c r="Z21" s="82"/>
      <c r="AA21" s="82"/>
      <c r="AB21" s="35" t="e">
        <f>VLOOKUP(C21,'Catalogue MAEC 23-27'!A:S,18,0)</f>
        <v>#N/A</v>
      </c>
      <c r="AC21" s="35" t="e">
        <f>VLOOKUP(C21,'Catalogue MAEC 23-27'!A:S,19,0)</f>
        <v>#N/A</v>
      </c>
      <c r="AD21" s="82"/>
      <c r="AE21" s="82"/>
    </row>
    <row r="22" spans="1:38" x14ac:dyDescent="0.3">
      <c r="A22" s="36">
        <f>'Annexe1-MesuresPrevues'!C22</f>
        <v>0</v>
      </c>
      <c r="B22" s="36" t="e">
        <f>'Annexe1-MesuresPrevues'!H22</f>
        <v>#N/A</v>
      </c>
      <c r="C22" s="36">
        <f>'Annexe1-MesuresPrevues'!D22</f>
        <v>0</v>
      </c>
      <c r="D22" s="35" t="e">
        <f>VLOOKUP(C22,'Catalogue MAEC 23-27'!A:T,6,0)</f>
        <v>#N/A</v>
      </c>
      <c r="E22" s="35" t="e">
        <f>VLOOKUP(C22,'Catalogue MAEC 23-27'!A:T,7,0)</f>
        <v>#N/A</v>
      </c>
      <c r="F22" s="82"/>
      <c r="G22" s="82"/>
      <c r="H22" s="35" t="e">
        <f>VLOOKUP(C22,'Catalogue MAEC 23-27'!A:T,8,0)</f>
        <v>#N/A</v>
      </c>
      <c r="I22" s="35" t="e">
        <f>VLOOKUP(C22,'Catalogue MAEC 23-27'!A:T,9,0)</f>
        <v>#N/A</v>
      </c>
      <c r="J22" s="82"/>
      <c r="K22" s="82"/>
      <c r="L22" s="35" t="e">
        <f>VLOOKUP(C22,'Catalogue MAEC 23-27'!A:T,10,0)</f>
        <v>#N/A</v>
      </c>
      <c r="M22" s="35" t="e">
        <f>VLOOKUP(C22,'Catalogue MAEC 23-27'!A:T,11,0)</f>
        <v>#N/A</v>
      </c>
      <c r="N22" s="82"/>
      <c r="O22" s="82"/>
      <c r="P22" s="35" t="e">
        <f>VLOOKUP(C22,'Catalogue MAEC 23-27'!A:T,12,0)</f>
        <v>#N/A</v>
      </c>
      <c r="Q22" s="35" t="e">
        <f>VLOOKUP(C22,'Catalogue MAEC 23-27'!A:T,13,0)</f>
        <v>#N/A</v>
      </c>
      <c r="R22" s="82"/>
      <c r="S22" s="82"/>
      <c r="T22" s="35" t="e">
        <f>VLOOKUP(C22,'Catalogue MAEC 23-27'!A:S,14,0)</f>
        <v>#N/A</v>
      </c>
      <c r="U22" s="35" t="e">
        <f>VLOOKUP(C22,'Catalogue MAEC 23-27'!A:S,15,0)</f>
        <v>#N/A</v>
      </c>
      <c r="V22" s="82"/>
      <c r="W22" s="82"/>
      <c r="X22" s="35" t="e">
        <f>VLOOKUP(C22,'Catalogue MAEC 23-27'!A:S,16,0)</f>
        <v>#N/A</v>
      </c>
      <c r="Y22" s="35" t="e">
        <f>VLOOKUP(C22,'Catalogue MAEC 23-27'!A:S,17,0)</f>
        <v>#N/A</v>
      </c>
      <c r="Z22" s="82"/>
      <c r="AA22" s="82"/>
      <c r="AB22" s="35" t="e">
        <f>VLOOKUP(C22,'Catalogue MAEC 23-27'!A:S,18,0)</f>
        <v>#N/A</v>
      </c>
      <c r="AC22" s="35" t="e">
        <f>VLOOKUP(C22,'Catalogue MAEC 23-27'!A:S,19,0)</f>
        <v>#N/A</v>
      </c>
      <c r="AD22" s="82"/>
      <c r="AE22" s="82"/>
    </row>
    <row r="23" spans="1:38" x14ac:dyDescent="0.3">
      <c r="A23" s="36">
        <f>'Annexe1-MesuresPrevues'!C23</f>
        <v>0</v>
      </c>
      <c r="B23" s="36" t="e">
        <f>'Annexe1-MesuresPrevues'!H23</f>
        <v>#N/A</v>
      </c>
      <c r="C23" s="36">
        <f>'Annexe1-MesuresPrevues'!D23</f>
        <v>0</v>
      </c>
      <c r="D23" s="35" t="e">
        <f>VLOOKUP(C23,'Catalogue MAEC 23-27'!A:T,6,0)</f>
        <v>#N/A</v>
      </c>
      <c r="E23" s="35" t="e">
        <f>VLOOKUP(C23,'Catalogue MAEC 23-27'!A:T,7,0)</f>
        <v>#N/A</v>
      </c>
      <c r="F23" s="82"/>
      <c r="G23" s="82"/>
      <c r="H23" s="35" t="e">
        <f>VLOOKUP(C23,'Catalogue MAEC 23-27'!A:T,8,0)</f>
        <v>#N/A</v>
      </c>
      <c r="I23" s="35" t="e">
        <f>VLOOKUP(C23,'Catalogue MAEC 23-27'!A:T,9,0)</f>
        <v>#N/A</v>
      </c>
      <c r="J23" s="82"/>
      <c r="K23" s="82"/>
      <c r="L23" s="35" t="e">
        <f>VLOOKUP(C23,'Catalogue MAEC 23-27'!A:T,10,0)</f>
        <v>#N/A</v>
      </c>
      <c r="M23" s="35" t="e">
        <f>VLOOKUP(C23,'Catalogue MAEC 23-27'!A:T,11,0)</f>
        <v>#N/A</v>
      </c>
      <c r="N23" s="82"/>
      <c r="O23" s="82"/>
      <c r="P23" s="35" t="e">
        <f>VLOOKUP(C23,'Catalogue MAEC 23-27'!A:T,12,0)</f>
        <v>#N/A</v>
      </c>
      <c r="Q23" s="35" t="e">
        <f>VLOOKUP(C23,'Catalogue MAEC 23-27'!A:T,13,0)</f>
        <v>#N/A</v>
      </c>
      <c r="R23" s="82"/>
      <c r="S23" s="82"/>
      <c r="T23" s="35" t="e">
        <f>VLOOKUP(C23,'Catalogue MAEC 23-27'!A:S,14,0)</f>
        <v>#N/A</v>
      </c>
      <c r="U23" s="35" t="e">
        <f>VLOOKUP(C23,'Catalogue MAEC 23-27'!A:S,15,0)</f>
        <v>#N/A</v>
      </c>
      <c r="V23" s="82"/>
      <c r="W23" s="82"/>
      <c r="X23" s="35" t="e">
        <f>VLOOKUP(C23,'Catalogue MAEC 23-27'!A:S,16,0)</f>
        <v>#N/A</v>
      </c>
      <c r="Y23" s="35" t="e">
        <f>VLOOKUP(C23,'Catalogue MAEC 23-27'!A:S,17,0)</f>
        <v>#N/A</v>
      </c>
      <c r="Z23" s="82"/>
      <c r="AA23" s="82"/>
      <c r="AB23" s="35" t="e">
        <f>VLOOKUP(C23,'Catalogue MAEC 23-27'!A:S,18,0)</f>
        <v>#N/A</v>
      </c>
      <c r="AC23" s="35" t="e">
        <f>VLOOKUP(C23,'Catalogue MAEC 23-27'!A:S,19,0)</f>
        <v>#N/A</v>
      </c>
      <c r="AD23" s="82"/>
      <c r="AE23" s="82"/>
    </row>
    <row r="24" spans="1:38" x14ac:dyDescent="0.3">
      <c r="A24" s="36">
        <f>'Annexe1-MesuresPrevues'!C24</f>
        <v>0</v>
      </c>
      <c r="B24" s="36" t="e">
        <f>'Annexe1-MesuresPrevues'!H24</f>
        <v>#N/A</v>
      </c>
      <c r="C24" s="36">
        <f>'Annexe1-MesuresPrevues'!D24</f>
        <v>0</v>
      </c>
      <c r="D24" s="35" t="e">
        <f>VLOOKUP(C24,'Catalogue MAEC 23-27'!A:T,6,0)</f>
        <v>#N/A</v>
      </c>
      <c r="E24" s="35" t="e">
        <f>VLOOKUP(C24,'Catalogue MAEC 23-27'!A:T,7,0)</f>
        <v>#N/A</v>
      </c>
      <c r="F24" s="82"/>
      <c r="G24" s="82"/>
      <c r="H24" s="35" t="e">
        <f>VLOOKUP(C24,'Catalogue MAEC 23-27'!A:T,8,0)</f>
        <v>#N/A</v>
      </c>
      <c r="I24" s="35" t="e">
        <f>VLOOKUP(C24,'Catalogue MAEC 23-27'!A:T,9,0)</f>
        <v>#N/A</v>
      </c>
      <c r="J24" s="82"/>
      <c r="K24" s="82"/>
      <c r="L24" s="35" t="e">
        <f>VLOOKUP(C24,'Catalogue MAEC 23-27'!A:T,10,0)</f>
        <v>#N/A</v>
      </c>
      <c r="M24" s="35" t="e">
        <f>VLOOKUP(C24,'Catalogue MAEC 23-27'!A:T,11,0)</f>
        <v>#N/A</v>
      </c>
      <c r="N24" s="82"/>
      <c r="O24" s="82"/>
      <c r="P24" s="35" t="e">
        <f>VLOOKUP(C24,'Catalogue MAEC 23-27'!A:T,12,0)</f>
        <v>#N/A</v>
      </c>
      <c r="Q24" s="35" t="e">
        <f>VLOOKUP(C24,'Catalogue MAEC 23-27'!A:T,13,0)</f>
        <v>#N/A</v>
      </c>
      <c r="R24" s="82"/>
      <c r="S24" s="82"/>
      <c r="T24" s="35" t="e">
        <f>VLOOKUP(C24,'Catalogue MAEC 23-27'!A:S,14,0)</f>
        <v>#N/A</v>
      </c>
      <c r="U24" s="35" t="e">
        <f>VLOOKUP(C24,'Catalogue MAEC 23-27'!A:S,15,0)</f>
        <v>#N/A</v>
      </c>
      <c r="V24" s="82"/>
      <c r="W24" s="82"/>
      <c r="X24" s="35" t="e">
        <f>VLOOKUP(C24,'Catalogue MAEC 23-27'!A:S,16,0)</f>
        <v>#N/A</v>
      </c>
      <c r="Y24" s="35" t="e">
        <f>VLOOKUP(C24,'Catalogue MAEC 23-27'!A:S,17,0)</f>
        <v>#N/A</v>
      </c>
      <c r="Z24" s="82"/>
      <c r="AA24" s="82"/>
      <c r="AB24" s="35" t="e">
        <f>VLOOKUP(C24,'Catalogue MAEC 23-27'!A:S,18,0)</f>
        <v>#N/A</v>
      </c>
      <c r="AC24" s="35" t="e">
        <f>VLOOKUP(C24,'Catalogue MAEC 23-27'!A:S,19,0)</f>
        <v>#N/A</v>
      </c>
      <c r="AD24" s="82"/>
      <c r="AE24" s="82"/>
    </row>
    <row r="25" spans="1:38" x14ac:dyDescent="0.3">
      <c r="A25" s="36">
        <f>'Annexe1-MesuresPrevues'!C25</f>
        <v>0</v>
      </c>
      <c r="B25" s="36" t="e">
        <f>'Annexe1-MesuresPrevues'!H25</f>
        <v>#N/A</v>
      </c>
      <c r="C25" s="36">
        <f>'Annexe1-MesuresPrevues'!D25</f>
        <v>0</v>
      </c>
      <c r="D25" s="35" t="e">
        <f>VLOOKUP(C25,'Catalogue MAEC 23-27'!A:T,6,0)</f>
        <v>#N/A</v>
      </c>
      <c r="E25" s="35" t="e">
        <f>VLOOKUP(C25,'Catalogue MAEC 23-27'!A:T,7,0)</f>
        <v>#N/A</v>
      </c>
      <c r="F25" s="82"/>
      <c r="G25" s="82"/>
      <c r="H25" s="35" t="e">
        <f>VLOOKUP(C25,'Catalogue MAEC 23-27'!A:T,8,0)</f>
        <v>#N/A</v>
      </c>
      <c r="I25" s="35" t="e">
        <f>VLOOKUP(C25,'Catalogue MAEC 23-27'!A:T,9,0)</f>
        <v>#N/A</v>
      </c>
      <c r="J25" s="82"/>
      <c r="K25" s="82"/>
      <c r="L25" s="35" t="e">
        <f>VLOOKUP(C25,'Catalogue MAEC 23-27'!A:T,10,0)</f>
        <v>#N/A</v>
      </c>
      <c r="M25" s="35" t="e">
        <f>VLOOKUP(C25,'Catalogue MAEC 23-27'!A:T,11,0)</f>
        <v>#N/A</v>
      </c>
      <c r="N25" s="82"/>
      <c r="O25" s="82"/>
      <c r="P25" s="35" t="e">
        <f>VLOOKUP(C25,'Catalogue MAEC 23-27'!A:T,12,0)</f>
        <v>#N/A</v>
      </c>
      <c r="Q25" s="35" t="e">
        <f>VLOOKUP(C25,'Catalogue MAEC 23-27'!A:T,13,0)</f>
        <v>#N/A</v>
      </c>
      <c r="R25" s="82"/>
      <c r="S25" s="82"/>
      <c r="T25" s="35" t="e">
        <f>VLOOKUP(C25,'Catalogue MAEC 23-27'!A:S,14,0)</f>
        <v>#N/A</v>
      </c>
      <c r="U25" s="35" t="e">
        <f>VLOOKUP(C25,'Catalogue MAEC 23-27'!A:S,15,0)</f>
        <v>#N/A</v>
      </c>
      <c r="V25" s="82"/>
      <c r="W25" s="82"/>
      <c r="X25" s="35" t="e">
        <f>VLOOKUP(C25,'Catalogue MAEC 23-27'!A:S,16,0)</f>
        <v>#N/A</v>
      </c>
      <c r="Y25" s="35" t="e">
        <f>VLOOKUP(C25,'Catalogue MAEC 23-27'!A:S,17,0)</f>
        <v>#N/A</v>
      </c>
      <c r="Z25" s="82"/>
      <c r="AA25" s="82"/>
      <c r="AB25" s="35" t="e">
        <f>VLOOKUP(C25,'Catalogue MAEC 23-27'!A:S,18,0)</f>
        <v>#N/A</v>
      </c>
      <c r="AC25" s="35" t="e">
        <f>VLOOKUP(C25,'Catalogue MAEC 23-27'!A:S,19,0)</f>
        <v>#N/A</v>
      </c>
      <c r="AD25" s="82"/>
      <c r="AE25" s="82"/>
    </row>
    <row r="26" spans="1:38" x14ac:dyDescent="0.3">
      <c r="A26" s="36">
        <f>'Annexe1-MesuresPrevues'!C26</f>
        <v>0</v>
      </c>
      <c r="B26" s="36" t="e">
        <f>'Annexe1-MesuresPrevues'!H26</f>
        <v>#N/A</v>
      </c>
      <c r="C26" s="36">
        <f>'Annexe1-MesuresPrevues'!D26</f>
        <v>0</v>
      </c>
      <c r="D26" s="35" t="e">
        <f>VLOOKUP(C26,'Catalogue MAEC 23-27'!A:T,6,0)</f>
        <v>#N/A</v>
      </c>
      <c r="E26" s="35" t="e">
        <f>VLOOKUP(C26,'Catalogue MAEC 23-27'!A:T,7,0)</f>
        <v>#N/A</v>
      </c>
      <c r="F26" s="82"/>
      <c r="G26" s="82"/>
      <c r="H26" s="35" t="e">
        <f>VLOOKUP(C26,'Catalogue MAEC 23-27'!A:T,8,0)</f>
        <v>#N/A</v>
      </c>
      <c r="I26" s="35" t="e">
        <f>VLOOKUP(C26,'Catalogue MAEC 23-27'!A:T,9,0)</f>
        <v>#N/A</v>
      </c>
      <c r="J26" s="82"/>
      <c r="K26" s="82"/>
      <c r="L26" s="35" t="e">
        <f>VLOOKUP(C26,'Catalogue MAEC 23-27'!A:T,10,0)</f>
        <v>#N/A</v>
      </c>
      <c r="M26" s="35" t="e">
        <f>VLOOKUP(C26,'Catalogue MAEC 23-27'!A:T,11,0)</f>
        <v>#N/A</v>
      </c>
      <c r="N26" s="82"/>
      <c r="O26" s="82"/>
      <c r="P26" s="35" t="e">
        <f>VLOOKUP(C26,'Catalogue MAEC 23-27'!A:T,12,0)</f>
        <v>#N/A</v>
      </c>
      <c r="Q26" s="35" t="e">
        <f>VLOOKUP(C26,'Catalogue MAEC 23-27'!A:T,13,0)</f>
        <v>#N/A</v>
      </c>
      <c r="R26" s="82"/>
      <c r="S26" s="82"/>
      <c r="T26" s="35" t="e">
        <f>VLOOKUP(C26,'Catalogue MAEC 23-27'!A:S,14,0)</f>
        <v>#N/A</v>
      </c>
      <c r="U26" s="35" t="e">
        <f>VLOOKUP(C26,'Catalogue MAEC 23-27'!A:S,15,0)</f>
        <v>#N/A</v>
      </c>
      <c r="V26" s="82"/>
      <c r="W26" s="82"/>
      <c r="X26" s="35" t="e">
        <f>VLOOKUP(C26,'Catalogue MAEC 23-27'!A:S,16,0)</f>
        <v>#N/A</v>
      </c>
      <c r="Y26" s="35" t="e">
        <f>VLOOKUP(C26,'Catalogue MAEC 23-27'!A:S,17,0)</f>
        <v>#N/A</v>
      </c>
      <c r="Z26" s="82"/>
      <c r="AA26" s="82"/>
      <c r="AB26" s="35" t="e">
        <f>VLOOKUP(C26,'Catalogue MAEC 23-27'!A:S,18,0)</f>
        <v>#N/A</v>
      </c>
      <c r="AC26" s="35" t="e">
        <f>VLOOKUP(C26,'Catalogue MAEC 23-27'!A:S,19,0)</f>
        <v>#N/A</v>
      </c>
      <c r="AD26" s="82"/>
      <c r="AE26" s="82"/>
    </row>
    <row r="27" spans="1:38" x14ac:dyDescent="0.3">
      <c r="A27" s="36">
        <f>'Annexe1-MesuresPrevues'!C27</f>
        <v>0</v>
      </c>
      <c r="B27" s="36" t="e">
        <f>'Annexe1-MesuresPrevues'!H27</f>
        <v>#N/A</v>
      </c>
      <c r="C27" s="36">
        <f>'Annexe1-MesuresPrevues'!D27</f>
        <v>0</v>
      </c>
      <c r="D27" s="35" t="e">
        <f>VLOOKUP(C27,'Catalogue MAEC 23-27'!A:T,6,0)</f>
        <v>#N/A</v>
      </c>
      <c r="E27" s="35" t="e">
        <f>VLOOKUP(C27,'Catalogue MAEC 23-27'!A:T,7,0)</f>
        <v>#N/A</v>
      </c>
      <c r="F27" s="82"/>
      <c r="G27" s="82"/>
      <c r="H27" s="35" t="e">
        <f>VLOOKUP(C27,'Catalogue MAEC 23-27'!A:T,8,0)</f>
        <v>#N/A</v>
      </c>
      <c r="I27" s="35" t="e">
        <f>VLOOKUP(C27,'Catalogue MAEC 23-27'!A:T,9,0)</f>
        <v>#N/A</v>
      </c>
      <c r="J27" s="82"/>
      <c r="K27" s="82"/>
      <c r="L27" s="35" t="e">
        <f>VLOOKUP(C27,'Catalogue MAEC 23-27'!A:T,10,0)</f>
        <v>#N/A</v>
      </c>
      <c r="M27" s="35" t="e">
        <f>VLOOKUP(C27,'Catalogue MAEC 23-27'!A:T,11,0)</f>
        <v>#N/A</v>
      </c>
      <c r="N27" s="82"/>
      <c r="O27" s="82"/>
      <c r="P27" s="35" t="e">
        <f>VLOOKUP(C27,'Catalogue MAEC 23-27'!A:T,12,0)</f>
        <v>#N/A</v>
      </c>
      <c r="Q27" s="35" t="e">
        <f>VLOOKUP(C27,'Catalogue MAEC 23-27'!A:T,13,0)</f>
        <v>#N/A</v>
      </c>
      <c r="R27" s="82"/>
      <c r="S27" s="82"/>
      <c r="T27" s="35" t="e">
        <f>VLOOKUP(C27,'Catalogue MAEC 23-27'!A:S,14,0)</f>
        <v>#N/A</v>
      </c>
      <c r="U27" s="35" t="e">
        <f>VLOOKUP(C27,'Catalogue MAEC 23-27'!A:S,15,0)</f>
        <v>#N/A</v>
      </c>
      <c r="V27" s="82"/>
      <c r="W27" s="82"/>
      <c r="X27" s="35" t="e">
        <f>VLOOKUP(C27,'Catalogue MAEC 23-27'!A:S,16,0)</f>
        <v>#N/A</v>
      </c>
      <c r="Y27" s="35" t="e">
        <f>VLOOKUP(C27,'Catalogue MAEC 23-27'!A:S,17,0)</f>
        <v>#N/A</v>
      </c>
      <c r="Z27" s="82"/>
      <c r="AA27" s="82"/>
      <c r="AB27" s="35" t="e">
        <f>VLOOKUP(C27,'Catalogue MAEC 23-27'!A:S,18,0)</f>
        <v>#N/A</v>
      </c>
      <c r="AC27" s="35" t="e">
        <f>VLOOKUP(C27,'Catalogue MAEC 23-27'!A:S,19,0)</f>
        <v>#N/A</v>
      </c>
      <c r="AD27" s="82"/>
      <c r="AE27" s="82"/>
    </row>
    <row r="28" spans="1:38" x14ac:dyDescent="0.3">
      <c r="A28" s="36">
        <f>'Annexe1-MesuresPrevues'!C28</f>
        <v>0</v>
      </c>
      <c r="B28" s="36" t="e">
        <f>'Annexe1-MesuresPrevues'!H28</f>
        <v>#N/A</v>
      </c>
      <c r="C28" s="36">
        <f>'Annexe1-MesuresPrevues'!D28</f>
        <v>0</v>
      </c>
      <c r="D28" s="35" t="e">
        <f>VLOOKUP(C28,'Catalogue MAEC 23-27'!A:T,6,0)</f>
        <v>#N/A</v>
      </c>
      <c r="E28" s="35" t="e">
        <f>VLOOKUP(C28,'Catalogue MAEC 23-27'!A:T,7,0)</f>
        <v>#N/A</v>
      </c>
      <c r="F28" s="82"/>
      <c r="G28" s="82"/>
      <c r="H28" s="35" t="e">
        <f>VLOOKUP(C28,'Catalogue MAEC 23-27'!A:T,8,0)</f>
        <v>#N/A</v>
      </c>
      <c r="I28" s="35" t="e">
        <f>VLOOKUP(C28,'Catalogue MAEC 23-27'!A:T,9,0)</f>
        <v>#N/A</v>
      </c>
      <c r="J28" s="82"/>
      <c r="K28" s="82"/>
      <c r="L28" s="35" t="e">
        <f>VLOOKUP(C28,'Catalogue MAEC 23-27'!A:T,10,0)</f>
        <v>#N/A</v>
      </c>
      <c r="M28" s="35" t="e">
        <f>VLOOKUP(C28,'Catalogue MAEC 23-27'!A:T,11,0)</f>
        <v>#N/A</v>
      </c>
      <c r="N28" s="82"/>
      <c r="O28" s="82"/>
      <c r="P28" s="35" t="e">
        <f>VLOOKUP(C28,'Catalogue MAEC 23-27'!A:T,12,0)</f>
        <v>#N/A</v>
      </c>
      <c r="Q28" s="35" t="e">
        <f>VLOOKUP(C28,'Catalogue MAEC 23-27'!A:T,13,0)</f>
        <v>#N/A</v>
      </c>
      <c r="R28" s="82"/>
      <c r="S28" s="82"/>
      <c r="T28" s="35" t="e">
        <f>VLOOKUP(C28,'Catalogue MAEC 23-27'!A:S,14,0)</f>
        <v>#N/A</v>
      </c>
      <c r="U28" s="35" t="e">
        <f>VLOOKUP(C28,'Catalogue MAEC 23-27'!A:S,15,0)</f>
        <v>#N/A</v>
      </c>
      <c r="V28" s="82"/>
      <c r="W28" s="82"/>
      <c r="X28" s="35" t="e">
        <f>VLOOKUP(C28,'Catalogue MAEC 23-27'!A:S,16,0)</f>
        <v>#N/A</v>
      </c>
      <c r="Y28" s="35" t="e">
        <f>VLOOKUP(C28,'Catalogue MAEC 23-27'!A:S,17,0)</f>
        <v>#N/A</v>
      </c>
      <c r="Z28" s="82"/>
      <c r="AA28" s="82"/>
      <c r="AB28" s="35" t="e">
        <f>VLOOKUP(C28,'Catalogue MAEC 23-27'!A:S,18,0)</f>
        <v>#N/A</v>
      </c>
      <c r="AC28" s="35" t="e">
        <f>VLOOKUP(C28,'Catalogue MAEC 23-27'!A:S,19,0)</f>
        <v>#N/A</v>
      </c>
      <c r="AD28" s="82"/>
      <c r="AE28" s="82"/>
    </row>
    <row r="29" spans="1:38" x14ac:dyDescent="0.3">
      <c r="A29" s="36">
        <f>'Annexe1-MesuresPrevues'!C29</f>
        <v>0</v>
      </c>
      <c r="B29" s="36" t="e">
        <f>'Annexe1-MesuresPrevues'!H29</f>
        <v>#N/A</v>
      </c>
      <c r="C29" s="36">
        <f>'Annexe1-MesuresPrevues'!D29</f>
        <v>0</v>
      </c>
      <c r="D29" s="35" t="e">
        <f>VLOOKUP(C29,'Catalogue MAEC 23-27'!A:T,6,0)</f>
        <v>#N/A</v>
      </c>
      <c r="E29" s="35" t="e">
        <f>VLOOKUP(C29,'Catalogue MAEC 23-27'!A:T,7,0)</f>
        <v>#N/A</v>
      </c>
      <c r="F29" s="82"/>
      <c r="G29" s="82"/>
      <c r="H29" s="35" t="e">
        <f>VLOOKUP(C29,'Catalogue MAEC 23-27'!A:T,8,0)</f>
        <v>#N/A</v>
      </c>
      <c r="I29" s="35" t="e">
        <f>VLOOKUP(C29,'Catalogue MAEC 23-27'!A:T,9,0)</f>
        <v>#N/A</v>
      </c>
      <c r="J29" s="82"/>
      <c r="K29" s="82"/>
      <c r="L29" s="35" t="e">
        <f>VLOOKUP(C29,'Catalogue MAEC 23-27'!A:T,10,0)</f>
        <v>#N/A</v>
      </c>
      <c r="M29" s="35" t="e">
        <f>VLOOKUP(C29,'Catalogue MAEC 23-27'!A:T,11,0)</f>
        <v>#N/A</v>
      </c>
      <c r="N29" s="82"/>
      <c r="O29" s="82"/>
      <c r="P29" s="35" t="e">
        <f>VLOOKUP(C29,'Catalogue MAEC 23-27'!A:T,12,0)</f>
        <v>#N/A</v>
      </c>
      <c r="Q29" s="35" t="e">
        <f>VLOOKUP(C29,'Catalogue MAEC 23-27'!A:T,13,0)</f>
        <v>#N/A</v>
      </c>
      <c r="R29" s="82"/>
      <c r="S29" s="82"/>
      <c r="T29" s="35" t="e">
        <f>VLOOKUP(C29,'Catalogue MAEC 23-27'!A:S,14,0)</f>
        <v>#N/A</v>
      </c>
      <c r="U29" s="35" t="e">
        <f>VLOOKUP(C29,'Catalogue MAEC 23-27'!A:S,15,0)</f>
        <v>#N/A</v>
      </c>
      <c r="V29" s="82"/>
      <c r="W29" s="82"/>
      <c r="X29" s="35" t="e">
        <f>VLOOKUP(C29,'Catalogue MAEC 23-27'!A:S,16,0)</f>
        <v>#N/A</v>
      </c>
      <c r="Y29" s="35" t="e">
        <f>VLOOKUP(C29,'Catalogue MAEC 23-27'!A:S,17,0)</f>
        <v>#N/A</v>
      </c>
      <c r="Z29" s="82"/>
      <c r="AA29" s="82"/>
      <c r="AB29" s="35" t="e">
        <f>VLOOKUP(C29,'Catalogue MAEC 23-27'!A:S,18,0)</f>
        <v>#N/A</v>
      </c>
      <c r="AC29" s="35" t="e">
        <f>VLOOKUP(C29,'Catalogue MAEC 23-27'!A:S,19,0)</f>
        <v>#N/A</v>
      </c>
      <c r="AD29" s="82"/>
      <c r="AE29" s="82"/>
    </row>
    <row r="30" spans="1:38" x14ac:dyDescent="0.3">
      <c r="A30" s="36">
        <f>'Annexe1-MesuresPrevues'!C30</f>
        <v>0</v>
      </c>
      <c r="B30" s="36" t="e">
        <f>'Annexe1-MesuresPrevues'!H30</f>
        <v>#N/A</v>
      </c>
      <c r="C30" s="36">
        <f>'Annexe1-MesuresPrevues'!D30</f>
        <v>0</v>
      </c>
      <c r="D30" s="35" t="e">
        <f>VLOOKUP(C30,'Catalogue MAEC 23-27'!A:T,6,0)</f>
        <v>#N/A</v>
      </c>
      <c r="E30" s="35" t="e">
        <f>VLOOKUP(C30,'Catalogue MAEC 23-27'!A:T,7,0)</f>
        <v>#N/A</v>
      </c>
      <c r="F30" s="82"/>
      <c r="G30" s="82"/>
      <c r="H30" s="35" t="e">
        <f>VLOOKUP(C30,'Catalogue MAEC 23-27'!A:T,8,0)</f>
        <v>#N/A</v>
      </c>
      <c r="I30" s="35" t="e">
        <f>VLOOKUP(C30,'Catalogue MAEC 23-27'!A:T,9,0)</f>
        <v>#N/A</v>
      </c>
      <c r="J30" s="82"/>
      <c r="K30" s="82"/>
      <c r="L30" s="35" t="e">
        <f>VLOOKUP(C30,'Catalogue MAEC 23-27'!A:T,10,0)</f>
        <v>#N/A</v>
      </c>
      <c r="M30" s="35" t="e">
        <f>VLOOKUP(C30,'Catalogue MAEC 23-27'!A:T,11,0)</f>
        <v>#N/A</v>
      </c>
      <c r="N30" s="82"/>
      <c r="O30" s="82"/>
      <c r="P30" s="35" t="e">
        <f>VLOOKUP(C30,'Catalogue MAEC 23-27'!A:T,12,0)</f>
        <v>#N/A</v>
      </c>
      <c r="Q30" s="35" t="e">
        <f>VLOOKUP(C30,'Catalogue MAEC 23-27'!A:T,13,0)</f>
        <v>#N/A</v>
      </c>
      <c r="R30" s="82"/>
      <c r="S30" s="82"/>
      <c r="T30" s="35" t="e">
        <f>VLOOKUP(C30,'Catalogue MAEC 23-27'!A:S,14,0)</f>
        <v>#N/A</v>
      </c>
      <c r="U30" s="35" t="e">
        <f>VLOOKUP(C30,'Catalogue MAEC 23-27'!A:S,15,0)</f>
        <v>#N/A</v>
      </c>
      <c r="V30" s="82"/>
      <c r="W30" s="82"/>
      <c r="X30" s="35" t="e">
        <f>VLOOKUP(C30,'Catalogue MAEC 23-27'!A:S,16,0)</f>
        <v>#N/A</v>
      </c>
      <c r="Y30" s="35" t="e">
        <f>VLOOKUP(C30,'Catalogue MAEC 23-27'!A:S,17,0)</f>
        <v>#N/A</v>
      </c>
      <c r="Z30" s="82"/>
      <c r="AA30" s="82"/>
      <c r="AB30" s="35" t="e">
        <f>VLOOKUP(C30,'Catalogue MAEC 23-27'!A:S,18,0)</f>
        <v>#N/A</v>
      </c>
      <c r="AC30" s="35" t="e">
        <f>VLOOKUP(C30,'Catalogue MAEC 23-27'!A:S,19,0)</f>
        <v>#N/A</v>
      </c>
      <c r="AD30" s="82"/>
      <c r="AE30" s="82"/>
    </row>
    <row r="31" spans="1:38" x14ac:dyDescent="0.3">
      <c r="A31" s="36">
        <f>'Annexe1-MesuresPrevues'!C31</f>
        <v>0</v>
      </c>
      <c r="B31" s="36" t="e">
        <f>'Annexe1-MesuresPrevues'!H31</f>
        <v>#N/A</v>
      </c>
      <c r="C31" s="36">
        <f>'Annexe1-MesuresPrevues'!D31</f>
        <v>0</v>
      </c>
      <c r="D31" s="35" t="e">
        <f>VLOOKUP(C31,'Catalogue MAEC 23-27'!A:T,6,0)</f>
        <v>#N/A</v>
      </c>
      <c r="E31" s="35" t="e">
        <f>VLOOKUP(C31,'Catalogue MAEC 23-27'!A:T,7,0)</f>
        <v>#N/A</v>
      </c>
      <c r="F31" s="82"/>
      <c r="G31" s="82"/>
      <c r="H31" s="35" t="e">
        <f>VLOOKUP(C31,'Catalogue MAEC 23-27'!A:T,8,0)</f>
        <v>#N/A</v>
      </c>
      <c r="I31" s="35" t="e">
        <f>VLOOKUP(C31,'Catalogue MAEC 23-27'!A:T,9,0)</f>
        <v>#N/A</v>
      </c>
      <c r="J31" s="82"/>
      <c r="K31" s="82"/>
      <c r="L31" s="35" t="e">
        <f>VLOOKUP(C31,'Catalogue MAEC 23-27'!A:T,10,0)</f>
        <v>#N/A</v>
      </c>
      <c r="M31" s="35" t="e">
        <f>VLOOKUP(C31,'Catalogue MAEC 23-27'!A:T,11,0)</f>
        <v>#N/A</v>
      </c>
      <c r="N31" s="82"/>
      <c r="O31" s="82"/>
      <c r="P31" s="35" t="e">
        <f>VLOOKUP(C31,'Catalogue MAEC 23-27'!A:T,12,0)</f>
        <v>#N/A</v>
      </c>
      <c r="Q31" s="35" t="e">
        <f>VLOOKUP(C31,'Catalogue MAEC 23-27'!A:T,13,0)</f>
        <v>#N/A</v>
      </c>
      <c r="R31" s="82"/>
      <c r="S31" s="82"/>
      <c r="T31" s="35" t="e">
        <f>VLOOKUP(C31,'Catalogue MAEC 23-27'!A:S,14,0)</f>
        <v>#N/A</v>
      </c>
      <c r="U31" s="35" t="e">
        <f>VLOOKUP(C31,'Catalogue MAEC 23-27'!A:S,15,0)</f>
        <v>#N/A</v>
      </c>
      <c r="V31" s="82"/>
      <c r="W31" s="82"/>
      <c r="X31" s="35" t="e">
        <f>VLOOKUP(C31,'Catalogue MAEC 23-27'!A:S,16,0)</f>
        <v>#N/A</v>
      </c>
      <c r="Y31" s="35" t="e">
        <f>VLOOKUP(C31,'Catalogue MAEC 23-27'!A:S,17,0)</f>
        <v>#N/A</v>
      </c>
      <c r="Z31" s="82"/>
      <c r="AA31" s="82"/>
      <c r="AB31" s="35" t="e">
        <f>VLOOKUP(C31,'Catalogue MAEC 23-27'!A:S,18,0)</f>
        <v>#N/A</v>
      </c>
      <c r="AC31" s="35" t="e">
        <f>VLOOKUP(C31,'Catalogue MAEC 23-27'!A:S,19,0)</f>
        <v>#N/A</v>
      </c>
      <c r="AD31" s="82"/>
      <c r="AE31" s="82"/>
      <c r="AF31" s="1"/>
      <c r="AG31" s="1"/>
      <c r="AH31" s="1"/>
      <c r="AI31" s="1"/>
      <c r="AJ31" s="1"/>
      <c r="AK31" s="1"/>
      <c r="AL31" s="1"/>
    </row>
    <row r="32" spans="1:38" x14ac:dyDescent="0.3">
      <c r="A32" s="36">
        <f>'Annexe1-MesuresPrevues'!C32</f>
        <v>0</v>
      </c>
      <c r="B32" s="36" t="e">
        <f>'Annexe1-MesuresPrevues'!H32</f>
        <v>#N/A</v>
      </c>
      <c r="C32" s="36">
        <f>'Annexe1-MesuresPrevues'!D32</f>
        <v>0</v>
      </c>
      <c r="D32" s="35" t="e">
        <f>VLOOKUP(C32,'Catalogue MAEC 23-27'!A:T,6,0)</f>
        <v>#N/A</v>
      </c>
      <c r="E32" s="35" t="e">
        <f>VLOOKUP(C32,'Catalogue MAEC 23-27'!A:T,7,0)</f>
        <v>#N/A</v>
      </c>
      <c r="F32" s="82"/>
      <c r="G32" s="82"/>
      <c r="H32" s="35" t="e">
        <f>VLOOKUP(C32,'Catalogue MAEC 23-27'!A:T,8,0)</f>
        <v>#N/A</v>
      </c>
      <c r="I32" s="35" t="e">
        <f>VLOOKUP(C32,'Catalogue MAEC 23-27'!A:T,9,0)</f>
        <v>#N/A</v>
      </c>
      <c r="J32" s="82"/>
      <c r="K32" s="82"/>
      <c r="L32" s="35" t="e">
        <f>VLOOKUP(C32,'Catalogue MAEC 23-27'!A:T,10,0)</f>
        <v>#N/A</v>
      </c>
      <c r="M32" s="35" t="e">
        <f>VLOOKUP(C32,'Catalogue MAEC 23-27'!A:T,11,0)</f>
        <v>#N/A</v>
      </c>
      <c r="N32" s="82"/>
      <c r="O32" s="82"/>
      <c r="P32" s="35" t="e">
        <f>VLOOKUP(C32,'Catalogue MAEC 23-27'!A:T,12,0)</f>
        <v>#N/A</v>
      </c>
      <c r="Q32" s="35" t="e">
        <f>VLOOKUP(C32,'Catalogue MAEC 23-27'!A:T,13,0)</f>
        <v>#N/A</v>
      </c>
      <c r="R32" s="82"/>
      <c r="S32" s="82"/>
      <c r="T32" s="35" t="e">
        <f>VLOOKUP(C32,'Catalogue MAEC 23-27'!A:S,14,0)</f>
        <v>#N/A</v>
      </c>
      <c r="U32" s="35" t="e">
        <f>VLOOKUP(C32,'Catalogue MAEC 23-27'!A:S,15,0)</f>
        <v>#N/A</v>
      </c>
      <c r="V32" s="82"/>
      <c r="W32" s="82"/>
      <c r="X32" s="35" t="e">
        <f>VLOOKUP(C32,'Catalogue MAEC 23-27'!A:S,16,0)</f>
        <v>#N/A</v>
      </c>
      <c r="Y32" s="35" t="e">
        <f>VLOOKUP(C32,'Catalogue MAEC 23-27'!A:S,17,0)</f>
        <v>#N/A</v>
      </c>
      <c r="Z32" s="82"/>
      <c r="AA32" s="82"/>
      <c r="AB32" s="35" t="e">
        <f>VLOOKUP(C32,'Catalogue MAEC 23-27'!A:S,18,0)</f>
        <v>#N/A</v>
      </c>
      <c r="AC32" s="35" t="e">
        <f>VLOOKUP(C32,'Catalogue MAEC 23-27'!A:S,19,0)</f>
        <v>#N/A</v>
      </c>
      <c r="AD32" s="82"/>
      <c r="AE32" s="82"/>
      <c r="AF32" s="1"/>
      <c r="AG32" s="1"/>
      <c r="AH32" s="1"/>
      <c r="AI32" s="1"/>
      <c r="AJ32" s="1"/>
      <c r="AK32" s="1"/>
      <c r="AL32" s="1"/>
    </row>
  </sheetData>
  <mergeCells count="10">
    <mergeCell ref="T1:W1"/>
    <mergeCell ref="X1:AA1"/>
    <mergeCell ref="AB1:AE1"/>
    <mergeCell ref="L1:O1"/>
    <mergeCell ref="P1:S1"/>
    <mergeCell ref="A1:A2"/>
    <mergeCell ref="C1:C2"/>
    <mergeCell ref="B1:B2"/>
    <mergeCell ref="D1:G1"/>
    <mergeCell ref="H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N66"/>
  <sheetViews>
    <sheetView workbookViewId="0">
      <selection activeCell="E24" sqref="E24"/>
    </sheetView>
  </sheetViews>
  <sheetFormatPr baseColWidth="10" defaultColWidth="11.5546875" defaultRowHeight="14.4" x14ac:dyDescent="0.3"/>
  <cols>
    <col min="1" max="1" width="40.5546875" style="1" bestFit="1" customWidth="1"/>
    <col min="2" max="2" width="29.5546875" style="1" customWidth="1"/>
    <col min="3" max="3" width="11.5546875" style="1"/>
    <col min="4" max="4" width="48.5546875" style="1" customWidth="1"/>
    <col min="5" max="5" width="11.5546875" style="1"/>
    <col min="6" max="6" width="25.44140625" style="1" bestFit="1" customWidth="1"/>
    <col min="7" max="7" width="7.5546875" style="1" bestFit="1" customWidth="1"/>
    <col min="8" max="8" width="6.88671875" style="1" bestFit="1" customWidth="1"/>
    <col min="9" max="10" width="6.5546875" style="1" bestFit="1" customWidth="1"/>
    <col min="11" max="11" width="6.88671875" style="1" bestFit="1" customWidth="1"/>
    <col min="12" max="12" width="6.5546875" style="1" bestFit="1" customWidth="1"/>
    <col min="13" max="16384" width="11.5546875" style="1"/>
  </cols>
  <sheetData>
    <row r="1" spans="1:14" x14ac:dyDescent="0.3">
      <c r="A1" s="48" t="s">
        <v>199</v>
      </c>
      <c r="B1" s="48" t="s">
        <v>200</v>
      </c>
      <c r="C1" s="48" t="s">
        <v>88</v>
      </c>
      <c r="D1" s="48" t="s">
        <v>123</v>
      </c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x14ac:dyDescent="0.3">
      <c r="A2" s="87" t="s">
        <v>195</v>
      </c>
      <c r="B2" s="35" t="str">
        <f xml:space="preserve"> IF(SUMIF('Annexe1-MesuresPrevues'!F:F,"PHY",'Annexe1-MesuresPrevues'!G:G)+SUMIF('Annexe1-MesuresPrevues'!F:F,"LEP",'Annexe1-MesuresPrevues'!G:G)+SUMIF('Annexe1-MesuresPrevues'!E:E,"FER6",'Annexe1-MesuresPrevues'!G:G)+SUMIF('Annexe1-MesuresPrevues'!E:E,"LEP6",'Annexe1-MesuresPrevues'!G:G)+SUMIF('Annexe1-MesuresPrevues'!F:F,"COV",'Annexe1-MesuresPrevues'!G:G)+SUMIF('Annexe1-MesuresPrevues'!F:F,"LEC",'Annexe1-MesuresPrevues'!G:G)+SUMIF('Annexe1-MesuresPrevues'!F:F,"SDC",'Annexe1-MesuresPrevues'!G:G)+SUMIF('Annexe1-MesuresPrevues'!E:E,"HBV",'Annexe1-MesuresPrevues'!G:G)&gt;0,"A renseigner dans les notices","Pas de mesure nécessitant ce paramètre")</f>
        <v>Pas de mesure nécessitant ce paramètre</v>
      </c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x14ac:dyDescent="0.3">
      <c r="A3" s="87" t="s">
        <v>196</v>
      </c>
      <c r="B3" s="35" t="str">
        <f>IF(SUMIF('Annexe1-MesuresPrevues'!E:E,"PHY7",'Annexe1-MesuresPrevues'!G:G)+SUMIF('Annexe1-MesuresPrevues'!E:E," PHY8",'Annexe1-MesuresPrevues'!G:G)+SUMIF('Annexe1-MesuresPrevues'!E:E," PHY9",'Annexe1-MesuresPrevues'!G:G)+SUMIF('Annexe1-MesuresPrevues'!E:E,"FER6",'Annexe1-MesuresPrevues'!G:G)+SUMIF('Annexe1-MesuresPrevues'!E:E," COV4",'Annexe1-MesuresPrevues'!G:G)+SUMIF('Annexe1-MesuresPrevues'!E:E," COV5",'Annexe1-MesuresPrevues'!G:G)+SUMIF('Annexe1-MesuresPrevues'!E:E," COV6",'Annexe1-MesuresPrevues'!G:G)+SUMIF('Annexe1-MesuresPrevues'!E:E," LEP7",'Annexe1-MesuresPrevues'!G:G)+SUMIF('Annexe1-MesuresPrevues'!E:E," LEP8",'Annexe1-MesuresPrevues'!G:G)+SUMIF('Annexe1-MesuresPrevues'!E:E," LEP9",'Annexe1-MesuresPrevues'!G:G)+SUMIF('Annexe1-MesuresPrevues'!E:E," LEF6",'Annexe1-MesuresPrevues'!G:G)+SUMIF('Annexe1-MesuresPrevues'!E:E," LEC4",'Annexe1-MesuresPrevues'!G:G)+SUMIF('Annexe1-MesuresPrevues'!E:E," LEC5",'Annexe1-MesuresPrevues'!G:G)+SUMIF('Annexe1-MesuresPrevues'!E:E," LEC6",'Annexe1-MesuresPrevues'!G:G)+SUMIF('Annexe1-MesuresPrevues'!F:F,"SDC",'Annexe1-MesuresPrevues'!G:G)+SUMIF('Annexe1-MesuresPrevues'!F:F,"HBV",'Annexe1-MesuresPrevues'!G:G)&gt;0,"A renseigner dans les notices","Pas de mesure nécessitant ce paramètre")</f>
        <v>Pas de mesure nécessitant ce paramètre</v>
      </c>
      <c r="C3" s="70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3">
      <c r="A4" s="87" t="s">
        <v>138</v>
      </c>
      <c r="B4" s="35" t="str">
        <f xml:space="preserve"> IF(SUMIF('Annexe1-MesuresPrevues'!F:F,"FER",'Annexe1-MesuresPrevues'!G:G)+SUMIF('Annexe1-MesuresPrevues'!F:F,"LEF",'Annexe1-MesuresPrevues'!G:G)&gt;0,"A renseigner dans les notices","Pas de mesure nécessitant ce paramètre")</f>
        <v>Pas de mesure nécessitant ce paramètre</v>
      </c>
      <c r="C4" s="70"/>
      <c r="D4" s="70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x14ac:dyDescent="0.3">
      <c r="A5" s="87" t="s">
        <v>197</v>
      </c>
      <c r="B5" s="35" t="str">
        <f xml:space="preserve"> IF(SUMIF('Annexe1-MesuresPrevues'!F:F,"FER",'Annexe1-MesuresPrevues'!G:G)+SUMIF('Annexe1-MesuresPrevues'!F:F,"LEF",'Annexe1-MesuresPrevues'!G:G)&gt;0,"Oui","Pas de mesure nécessitant ce paramètre")</f>
        <v>Pas de mesure nécessitant ce paramètre</v>
      </c>
      <c r="C5" s="70"/>
      <c r="D5" s="70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x14ac:dyDescent="0.3">
      <c r="A6" s="92" t="s">
        <v>355</v>
      </c>
      <c r="B6" s="35" t="str">
        <f xml:space="preserve"> IF(SUMIF('Annexe1-MesuresPrevues'!E:E,"CPRA",'Annexe1-MesuresPrevues'!G:G)&gt;0,"A renseigner dans les notices","Pas de mesure nécessitant ce paramètre")</f>
        <v>Pas de mesure nécessitant ce paramètre</v>
      </c>
      <c r="C6" s="70"/>
      <c r="D6" s="70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x14ac:dyDescent="0.3">
      <c r="A7" s="69"/>
      <c r="B7" s="69"/>
      <c r="C7" s="69"/>
      <c r="D7" s="69"/>
      <c r="E7" s="69"/>
    </row>
    <row r="8" spans="1:14" x14ac:dyDescent="0.3">
      <c r="A8" s="85" t="s">
        <v>242</v>
      </c>
      <c r="B8" s="85" t="s">
        <v>200</v>
      </c>
      <c r="C8" s="69"/>
      <c r="D8" s="69"/>
      <c r="E8" s="69"/>
    </row>
    <row r="9" spans="1:14" x14ac:dyDescent="0.3">
      <c r="A9" s="87" t="s">
        <v>363</v>
      </c>
      <c r="B9" s="35" t="str">
        <f xml:space="preserve"> IF(SUMIF('Annexe1-MesuresPrevues'!F:F,"VIT",'Annexe1-MesuresPrevues'!G:G)+SUMIF('Annexe1-MesuresPrevues'!F:F,"ARB",'Annexe1-MesuresPrevues'!G:G)&gt;0,"A renseigner dans les notices","Pas de mesure nécessitant ce paramètre")</f>
        <v>Pas de mesure nécessitant ce paramètre</v>
      </c>
      <c r="C9" s="69"/>
      <c r="D9" s="69"/>
      <c r="E9" s="69"/>
    </row>
    <row r="10" spans="1:14" x14ac:dyDescent="0.3">
      <c r="A10" s="87" t="s">
        <v>362</v>
      </c>
      <c r="B10" s="35" t="str">
        <f xml:space="preserve"> IF(SUMIF('Annexe1-MesuresPrevues'!E:E,"ROSE",'Annexe1-MesuresPrevues'!G:G)&gt;0,"A renseigner dans les notices","Pas de mesure nécessitant ce paramètre")</f>
        <v>Pas de mesure nécessitant ce paramètre</v>
      </c>
      <c r="C10" s="69"/>
      <c r="D10" s="69"/>
      <c r="E10" s="69"/>
    </row>
    <row r="11" spans="1:14" x14ac:dyDescent="0.3">
      <c r="A11" s="87" t="s">
        <v>361</v>
      </c>
      <c r="B11" s="35" t="str">
        <f xml:space="preserve"> IF(SUMIF('Annexe1-MesuresPrevues'!E:E,"CIFF",'Annexe1-MesuresPrevues'!G:G)&gt;0,"A renseigner dans les notices","Pas de mesure nécessitant ce paramètre")</f>
        <v>Pas de mesure nécessitant ce paramètre</v>
      </c>
      <c r="C11" s="69"/>
      <c r="D11" s="69"/>
      <c r="E11" s="69"/>
    </row>
    <row r="12" spans="1:14" x14ac:dyDescent="0.3">
      <c r="A12" s="87" t="s">
        <v>354</v>
      </c>
      <c r="B12" s="35" t="str">
        <f xml:space="preserve"> IF(SUMIF('Annexe1-MesuresPrevues'!E:E,"CIFF",'Annexe1-MesuresPrevues'!G:G)+SUMIF('Annexe1-MesuresPrevues'!E:E,"CPRA",'Annexe1-MesuresPrevues'!G:G)&gt;0,"A renseigner dans les notices","Pas de mesure nécessitant ce paramètre")</f>
        <v>Pas de mesure nécessitant ce paramètre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x14ac:dyDescent="0.3">
      <c r="A13" s="87" t="s">
        <v>353</v>
      </c>
      <c r="B13" s="35" t="str">
        <f xml:space="preserve"> IF(SUMIF('Annexe1-MesuresPrevues'!E:E,"CIFF",'Annexe1-MesuresPrevues'!G:G)&gt;0,"A renseigner dans les notices","Pas de mesure nécessitant ce paramètre")</f>
        <v>Pas de mesure nécessitant ce paramètre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14" x14ac:dyDescent="0.3">
      <c r="C14" s="69"/>
      <c r="D14" s="69"/>
      <c r="E14" s="69"/>
    </row>
    <row r="15" spans="1:14" x14ac:dyDescent="0.3">
      <c r="A15" s="69"/>
      <c r="B15" s="69"/>
      <c r="C15" s="69"/>
      <c r="D15" s="69"/>
      <c r="E15" s="69"/>
    </row>
    <row r="16" spans="1:14" x14ac:dyDescent="0.3">
      <c r="A16" s="69"/>
      <c r="B16" s="69"/>
      <c r="C16" s="69"/>
      <c r="D16" s="69"/>
      <c r="E16" s="69"/>
    </row>
    <row r="17" spans="1:5" x14ac:dyDescent="0.3">
      <c r="A17" s="69"/>
      <c r="B17" s="69"/>
      <c r="C17" s="69"/>
      <c r="D17" s="69"/>
      <c r="E17" s="69"/>
    </row>
    <row r="18" spans="1:5" x14ac:dyDescent="0.3">
      <c r="A18" s="69"/>
      <c r="B18" s="69"/>
      <c r="C18" s="69"/>
      <c r="D18" s="69"/>
      <c r="E18" s="69"/>
    </row>
    <row r="19" spans="1:5" x14ac:dyDescent="0.3">
      <c r="A19" s="69"/>
      <c r="B19" s="69"/>
      <c r="C19" s="69"/>
      <c r="D19" s="69"/>
      <c r="E19" s="69"/>
    </row>
    <row r="20" spans="1:5" x14ac:dyDescent="0.3">
      <c r="A20" s="69"/>
      <c r="B20" s="69"/>
      <c r="C20" s="69"/>
      <c r="D20" s="69"/>
      <c r="E20" s="69"/>
    </row>
    <row r="21" spans="1:5" x14ac:dyDescent="0.3">
      <c r="A21" s="69"/>
      <c r="B21" s="69"/>
      <c r="C21" s="69"/>
      <c r="D21" s="69"/>
      <c r="E21" s="69"/>
    </row>
    <row r="22" spans="1:5" x14ac:dyDescent="0.3">
      <c r="A22" s="69"/>
      <c r="B22" s="69"/>
      <c r="C22" s="69"/>
      <c r="D22" s="69"/>
      <c r="E22" s="69"/>
    </row>
    <row r="23" spans="1:5" x14ac:dyDescent="0.3">
      <c r="A23" s="69"/>
      <c r="B23" s="69"/>
      <c r="C23" s="69"/>
      <c r="D23" s="69"/>
      <c r="E23" s="69"/>
    </row>
    <row r="24" spans="1:5" x14ac:dyDescent="0.3">
      <c r="A24" s="69"/>
      <c r="B24" s="69"/>
      <c r="C24" s="69"/>
      <c r="D24" s="69"/>
      <c r="E24" s="69"/>
    </row>
    <row r="25" spans="1:5" x14ac:dyDescent="0.3">
      <c r="A25" s="69"/>
      <c r="B25" s="69"/>
    </row>
    <row r="26" spans="1:5" x14ac:dyDescent="0.3">
      <c r="A26" s="69"/>
      <c r="B26" s="69"/>
    </row>
    <row r="27" spans="1:5" x14ac:dyDescent="0.3">
      <c r="A27" s="69"/>
      <c r="B27" s="69"/>
    </row>
    <row r="28" spans="1:5" x14ac:dyDescent="0.3">
      <c r="A28" s="69"/>
      <c r="B28" s="69"/>
    </row>
    <row r="29" spans="1:5" x14ac:dyDescent="0.3">
      <c r="A29" s="69"/>
      <c r="B29" s="69"/>
    </row>
    <row r="30" spans="1:5" x14ac:dyDescent="0.3">
      <c r="A30" s="69"/>
      <c r="B30" s="69"/>
    </row>
    <row r="31" spans="1:5" x14ac:dyDescent="0.3">
      <c r="A31" s="69"/>
      <c r="B31" s="69"/>
    </row>
    <row r="32" spans="1:5" x14ac:dyDescent="0.3">
      <c r="A32" s="69"/>
      <c r="B32" s="69"/>
    </row>
    <row r="33" spans="1:2" x14ac:dyDescent="0.3">
      <c r="A33" s="69"/>
      <c r="B33" s="69"/>
    </row>
    <row r="34" spans="1:2" x14ac:dyDescent="0.3">
      <c r="A34" s="69"/>
      <c r="B34" s="69"/>
    </row>
    <row r="35" spans="1:2" x14ac:dyDescent="0.3">
      <c r="A35" s="69"/>
      <c r="B35" s="69"/>
    </row>
    <row r="36" spans="1:2" x14ac:dyDescent="0.3">
      <c r="A36" s="69"/>
      <c r="B36" s="69"/>
    </row>
    <row r="37" spans="1:2" x14ac:dyDescent="0.3">
      <c r="A37" s="69"/>
      <c r="B37" s="69"/>
    </row>
    <row r="38" spans="1:2" x14ac:dyDescent="0.3">
      <c r="A38" s="69"/>
      <c r="B38" s="69"/>
    </row>
    <row r="39" spans="1:2" x14ac:dyDescent="0.3">
      <c r="A39" s="69"/>
      <c r="B39" s="69"/>
    </row>
    <row r="40" spans="1:2" x14ac:dyDescent="0.3">
      <c r="A40" s="69"/>
      <c r="B40" s="69"/>
    </row>
    <row r="41" spans="1:2" x14ac:dyDescent="0.3">
      <c r="A41" s="69"/>
      <c r="B41" s="69"/>
    </row>
    <row r="42" spans="1:2" x14ac:dyDescent="0.3">
      <c r="A42" s="69"/>
      <c r="B42" s="69"/>
    </row>
    <row r="43" spans="1:2" x14ac:dyDescent="0.3">
      <c r="A43" s="69"/>
      <c r="B43" s="69"/>
    </row>
    <row r="44" spans="1:2" x14ac:dyDescent="0.3">
      <c r="A44" s="69"/>
      <c r="B44" s="69"/>
    </row>
    <row r="45" spans="1:2" x14ac:dyDescent="0.3">
      <c r="A45" s="69"/>
      <c r="B45" s="69"/>
    </row>
    <row r="46" spans="1:2" x14ac:dyDescent="0.3">
      <c r="A46" s="69"/>
      <c r="B46" s="69"/>
    </row>
    <row r="47" spans="1:2" x14ac:dyDescent="0.3">
      <c r="A47" s="69"/>
      <c r="B47" s="69"/>
    </row>
    <row r="48" spans="1:2" x14ac:dyDescent="0.3">
      <c r="A48" s="69"/>
      <c r="B48" s="69"/>
    </row>
    <row r="49" spans="1:2" x14ac:dyDescent="0.3">
      <c r="A49" s="69"/>
      <c r="B49" s="69"/>
    </row>
    <row r="50" spans="1:2" x14ac:dyDescent="0.3">
      <c r="A50" s="69"/>
      <c r="B50" s="69"/>
    </row>
    <row r="51" spans="1:2" x14ac:dyDescent="0.3">
      <c r="A51" s="69"/>
      <c r="B51" s="69"/>
    </row>
    <row r="52" spans="1:2" x14ac:dyDescent="0.3">
      <c r="A52" s="69"/>
      <c r="B52" s="69"/>
    </row>
    <row r="53" spans="1:2" x14ac:dyDescent="0.3">
      <c r="A53" s="69"/>
      <c r="B53" s="69"/>
    </row>
    <row r="54" spans="1:2" x14ac:dyDescent="0.3">
      <c r="A54" s="69"/>
      <c r="B54" s="69"/>
    </row>
    <row r="55" spans="1:2" x14ac:dyDescent="0.3">
      <c r="A55" s="69"/>
      <c r="B55" s="69"/>
    </row>
    <row r="56" spans="1:2" x14ac:dyDescent="0.3">
      <c r="A56" s="69"/>
      <c r="B56" s="69"/>
    </row>
    <row r="57" spans="1:2" x14ac:dyDescent="0.3">
      <c r="A57" s="69"/>
      <c r="B57" s="69"/>
    </row>
    <row r="58" spans="1:2" x14ac:dyDescent="0.3">
      <c r="A58" s="69"/>
      <c r="B58" s="69"/>
    </row>
    <row r="59" spans="1:2" x14ac:dyDescent="0.3">
      <c r="A59" s="69"/>
      <c r="B59" s="69"/>
    </row>
    <row r="60" spans="1:2" x14ac:dyDescent="0.3">
      <c r="A60" s="69"/>
      <c r="B60" s="69"/>
    </row>
    <row r="61" spans="1:2" x14ac:dyDescent="0.3">
      <c r="A61" s="69"/>
      <c r="B61" s="69"/>
    </row>
    <row r="62" spans="1:2" x14ac:dyDescent="0.3">
      <c r="A62" s="69"/>
      <c r="B62" s="69"/>
    </row>
    <row r="63" spans="1:2" x14ac:dyDescent="0.3">
      <c r="A63" s="69"/>
      <c r="B63" s="69"/>
    </row>
    <row r="64" spans="1:2" x14ac:dyDescent="0.3">
      <c r="A64" s="69"/>
      <c r="B64" s="69"/>
    </row>
    <row r="65" spans="1:2" x14ac:dyDescent="0.3">
      <c r="A65" s="69"/>
      <c r="B65" s="69"/>
    </row>
    <row r="66" spans="1:2" x14ac:dyDescent="0.3">
      <c r="A66" s="69"/>
      <c r="B66" s="69"/>
    </row>
  </sheetData>
  <conditionalFormatting sqref="C2:D6">
    <cfRule type="expression" dxfId="1" priority="1">
      <formula>$B2="Oui"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S33"/>
  <sheetViews>
    <sheetView workbookViewId="0">
      <selection activeCell="F10" sqref="F10"/>
    </sheetView>
  </sheetViews>
  <sheetFormatPr baseColWidth="10" defaultRowHeight="14.4" outlineLevelCol="1" x14ac:dyDescent="0.3"/>
  <cols>
    <col min="1" max="1" width="22.5546875" style="1" customWidth="1"/>
    <col min="2" max="2" width="46.88671875" hidden="1" customWidth="1"/>
    <col min="3" max="3" width="14.44140625" style="1" customWidth="1"/>
    <col min="4" max="4" width="11.44140625" customWidth="1"/>
    <col min="9" max="9" width="20.5546875" style="1" customWidth="1"/>
    <col min="13" max="15" width="11.5546875" style="1" hidden="1" customWidth="1" outlineLevel="1"/>
    <col min="16" max="16" width="11.44140625" style="1" collapsed="1"/>
    <col min="19" max="19" width="35.88671875" customWidth="1"/>
  </cols>
  <sheetData>
    <row r="1" spans="1:19" s="1" customFormat="1" ht="48.6" customHeight="1" x14ac:dyDescent="0.3">
      <c r="J1" s="108" t="s">
        <v>365</v>
      </c>
      <c r="K1" s="109"/>
      <c r="L1" s="110"/>
      <c r="M1" s="49"/>
      <c r="N1" s="49"/>
      <c r="O1" s="49"/>
      <c r="P1" s="111" t="s">
        <v>366</v>
      </c>
      <c r="Q1" s="112"/>
      <c r="R1" s="113"/>
    </row>
    <row r="2" spans="1:19" s="1" customFormat="1" ht="48.6" customHeight="1" x14ac:dyDescent="0.3">
      <c r="A2" s="43" t="s">
        <v>128</v>
      </c>
      <c r="B2" s="37" t="s">
        <v>74</v>
      </c>
      <c r="C2" s="44" t="s">
        <v>137</v>
      </c>
      <c r="D2" s="37" t="s">
        <v>83</v>
      </c>
      <c r="E2" s="37" t="s">
        <v>75</v>
      </c>
      <c r="F2" s="38" t="s">
        <v>79</v>
      </c>
      <c r="G2" s="38" t="s">
        <v>190</v>
      </c>
      <c r="H2" s="37" t="s">
        <v>80</v>
      </c>
      <c r="I2" s="44" t="s">
        <v>136</v>
      </c>
      <c r="J2" s="37" t="s">
        <v>122</v>
      </c>
      <c r="K2" s="37" t="s">
        <v>173</v>
      </c>
      <c r="L2" s="37" t="s">
        <v>78</v>
      </c>
      <c r="M2" s="48" t="s">
        <v>187</v>
      </c>
      <c r="N2" s="48" t="s">
        <v>188</v>
      </c>
      <c r="O2" s="48" t="s">
        <v>189</v>
      </c>
      <c r="P2" s="37" t="s">
        <v>122</v>
      </c>
      <c r="Q2" s="37" t="s">
        <v>77</v>
      </c>
      <c r="R2" s="37" t="s">
        <v>78</v>
      </c>
      <c r="S2" s="37" t="s">
        <v>81</v>
      </c>
    </row>
    <row r="3" spans="1:19" ht="51" x14ac:dyDescent="0.3">
      <c r="A3" s="20" t="s">
        <v>225</v>
      </c>
      <c r="B3" s="20"/>
      <c r="C3" s="20" t="s">
        <v>226</v>
      </c>
      <c r="D3" s="20" t="s">
        <v>227</v>
      </c>
      <c r="E3" s="20" t="s">
        <v>228</v>
      </c>
      <c r="F3" s="21" t="s">
        <v>224</v>
      </c>
      <c r="G3" s="21" t="s">
        <v>229</v>
      </c>
      <c r="H3" s="21" t="s">
        <v>230</v>
      </c>
      <c r="I3" s="21" t="s">
        <v>233</v>
      </c>
      <c r="J3" s="21" t="s">
        <v>231</v>
      </c>
      <c r="K3" s="21" t="s">
        <v>231</v>
      </c>
      <c r="L3" s="20" t="s">
        <v>232</v>
      </c>
      <c r="M3" s="78"/>
      <c r="N3" s="78"/>
      <c r="O3" s="78"/>
      <c r="P3" s="21" t="s">
        <v>231</v>
      </c>
      <c r="Q3" s="21" t="s">
        <v>231</v>
      </c>
      <c r="R3" s="20" t="s">
        <v>232</v>
      </c>
      <c r="S3" s="21" t="s">
        <v>223</v>
      </c>
    </row>
    <row r="4" spans="1:19" x14ac:dyDescent="0.3">
      <c r="A4" s="72">
        <f>'Annexe1-MesuresPrevues'!C3</f>
        <v>0</v>
      </c>
      <c r="B4" s="72">
        <f>'Annexe1-MesuresPrevues'!D3</f>
        <v>0</v>
      </c>
      <c r="C4" s="72" t="e">
        <f>'Annexe1-MesuresPrevues'!H3</f>
        <v>#N/A</v>
      </c>
      <c r="D4" s="23" t="e">
        <f>VLOOKUP(B4,'Catalogue MAEC 23-27'!A:E,3,0)</f>
        <v>#N/A</v>
      </c>
      <c r="E4" s="23" t="e">
        <f>VLOOKUP(B4,'Catalogue MAEC 23-27'!A:E,5,0)</f>
        <v>#N/A</v>
      </c>
      <c r="F4" s="74"/>
      <c r="G4" s="74"/>
      <c r="H4" s="75"/>
      <c r="I4" s="64"/>
      <c r="J4" s="41"/>
      <c r="K4" s="41"/>
      <c r="L4" s="79" t="e">
        <f t="shared" ref="L4:L33" si="0">K4*E4*5</f>
        <v>#N/A</v>
      </c>
      <c r="M4" s="65" t="e">
        <f>L4*F4</f>
        <v>#N/A</v>
      </c>
      <c r="N4" s="65" t="e">
        <f>L4*G4</f>
        <v>#N/A</v>
      </c>
      <c r="O4" s="76">
        <f>IF(H4="Autre fin",I4,H4)</f>
        <v>0</v>
      </c>
      <c r="P4" s="40"/>
      <c r="Q4" s="42"/>
      <c r="R4" s="80" t="e">
        <f t="shared" ref="R4:R33" si="1">Q4*E4*5</f>
        <v>#N/A</v>
      </c>
      <c r="S4" s="75"/>
    </row>
    <row r="5" spans="1:19" x14ac:dyDescent="0.3">
      <c r="A5" s="72">
        <f>'Annexe1-MesuresPrevues'!C4</f>
        <v>0</v>
      </c>
      <c r="B5" s="72">
        <f>'Annexe1-MesuresPrevues'!D4</f>
        <v>0</v>
      </c>
      <c r="C5" s="72" t="e">
        <f>'Annexe1-MesuresPrevues'!H4</f>
        <v>#N/A</v>
      </c>
      <c r="D5" s="23" t="e">
        <f>VLOOKUP(B5,'Catalogue MAEC 23-27'!A:E,3,0)</f>
        <v>#N/A</v>
      </c>
      <c r="E5" s="23" t="e">
        <f>VLOOKUP(B5,'Catalogue MAEC 23-27'!A:E,5,0)</f>
        <v>#N/A</v>
      </c>
      <c r="F5" s="74"/>
      <c r="G5" s="74"/>
      <c r="H5" s="75"/>
      <c r="I5" s="64"/>
      <c r="J5" s="41"/>
      <c r="K5" s="41"/>
      <c r="L5" s="79" t="e">
        <f t="shared" si="0"/>
        <v>#N/A</v>
      </c>
      <c r="M5" s="65" t="e">
        <f t="shared" ref="M5:M33" si="2">L5*F5</f>
        <v>#N/A</v>
      </c>
      <c r="N5" s="65" t="e">
        <f t="shared" ref="N5:N33" si="3">L5*G5</f>
        <v>#N/A</v>
      </c>
      <c r="O5" s="76">
        <f t="shared" ref="O5:O33" si="4">IF(H5="Autre fin",I5,H5)</f>
        <v>0</v>
      </c>
      <c r="P5" s="40"/>
      <c r="Q5" s="42"/>
      <c r="R5" s="80" t="e">
        <f t="shared" si="1"/>
        <v>#N/A</v>
      </c>
      <c r="S5" s="75"/>
    </row>
    <row r="6" spans="1:19" x14ac:dyDescent="0.3">
      <c r="A6" s="72">
        <f>'Annexe1-MesuresPrevues'!C5</f>
        <v>0</v>
      </c>
      <c r="B6" s="72">
        <f>'Annexe1-MesuresPrevues'!D5</f>
        <v>0</v>
      </c>
      <c r="C6" s="72" t="e">
        <f>'Annexe1-MesuresPrevues'!H5</f>
        <v>#N/A</v>
      </c>
      <c r="D6" s="23" t="e">
        <f>VLOOKUP(B6,'Catalogue MAEC 23-27'!A:E,3,0)</f>
        <v>#N/A</v>
      </c>
      <c r="E6" s="23" t="e">
        <f>VLOOKUP(B6,'Catalogue MAEC 23-27'!A:E,5,0)</f>
        <v>#N/A</v>
      </c>
      <c r="F6" s="74"/>
      <c r="G6" s="74"/>
      <c r="H6" s="75"/>
      <c r="I6" s="64"/>
      <c r="J6" s="41"/>
      <c r="K6" s="41"/>
      <c r="L6" s="79" t="e">
        <f t="shared" si="0"/>
        <v>#N/A</v>
      </c>
      <c r="M6" s="65" t="e">
        <f t="shared" si="2"/>
        <v>#N/A</v>
      </c>
      <c r="N6" s="65" t="e">
        <f t="shared" si="3"/>
        <v>#N/A</v>
      </c>
      <c r="O6" s="76">
        <f t="shared" si="4"/>
        <v>0</v>
      </c>
      <c r="P6" s="40"/>
      <c r="Q6" s="42"/>
      <c r="R6" s="80" t="e">
        <f t="shared" si="1"/>
        <v>#N/A</v>
      </c>
      <c r="S6" s="75"/>
    </row>
    <row r="7" spans="1:19" x14ac:dyDescent="0.3">
      <c r="A7" s="72">
        <f>'Annexe1-MesuresPrevues'!C6</f>
        <v>0</v>
      </c>
      <c r="B7" s="72">
        <f>'Annexe1-MesuresPrevues'!D6</f>
        <v>0</v>
      </c>
      <c r="C7" s="72" t="e">
        <f>'Annexe1-MesuresPrevues'!H6</f>
        <v>#N/A</v>
      </c>
      <c r="D7" s="23" t="e">
        <f>VLOOKUP(B7,'Catalogue MAEC 23-27'!A:E,3,0)</f>
        <v>#N/A</v>
      </c>
      <c r="E7" s="23" t="e">
        <f>VLOOKUP(B7,'Catalogue MAEC 23-27'!A:E,5,0)</f>
        <v>#N/A</v>
      </c>
      <c r="F7" s="74"/>
      <c r="G7" s="74"/>
      <c r="H7" s="75"/>
      <c r="I7" s="64"/>
      <c r="J7" s="41"/>
      <c r="K7" s="41"/>
      <c r="L7" s="79" t="e">
        <f t="shared" si="0"/>
        <v>#N/A</v>
      </c>
      <c r="M7" s="65" t="e">
        <f t="shared" si="2"/>
        <v>#N/A</v>
      </c>
      <c r="N7" s="65" t="e">
        <f t="shared" si="3"/>
        <v>#N/A</v>
      </c>
      <c r="O7" s="76">
        <f t="shared" si="4"/>
        <v>0</v>
      </c>
      <c r="P7" s="40"/>
      <c r="Q7" s="42"/>
      <c r="R7" s="80" t="e">
        <f t="shared" si="1"/>
        <v>#N/A</v>
      </c>
      <c r="S7" s="75"/>
    </row>
    <row r="8" spans="1:19" x14ac:dyDescent="0.3">
      <c r="A8" s="72">
        <f>'Annexe1-MesuresPrevues'!C7</f>
        <v>0</v>
      </c>
      <c r="B8" s="72">
        <f>'Annexe1-MesuresPrevues'!D7</f>
        <v>0</v>
      </c>
      <c r="C8" s="72" t="e">
        <f>'Annexe1-MesuresPrevues'!H7</f>
        <v>#N/A</v>
      </c>
      <c r="D8" s="23" t="e">
        <f>VLOOKUP(B8,'Catalogue MAEC 23-27'!A:E,3,0)</f>
        <v>#N/A</v>
      </c>
      <c r="E8" s="23" t="e">
        <f>VLOOKUP(B8,'Catalogue MAEC 23-27'!A:E,5,0)</f>
        <v>#N/A</v>
      </c>
      <c r="F8" s="74"/>
      <c r="G8" s="74"/>
      <c r="H8" s="75"/>
      <c r="I8" s="64"/>
      <c r="J8" s="41"/>
      <c r="K8" s="41"/>
      <c r="L8" s="79" t="e">
        <f t="shared" si="0"/>
        <v>#N/A</v>
      </c>
      <c r="M8" s="65" t="e">
        <f t="shared" si="2"/>
        <v>#N/A</v>
      </c>
      <c r="N8" s="65" t="e">
        <f t="shared" si="3"/>
        <v>#N/A</v>
      </c>
      <c r="O8" s="76">
        <f t="shared" si="4"/>
        <v>0</v>
      </c>
      <c r="P8" s="40"/>
      <c r="Q8" s="42"/>
      <c r="R8" s="80" t="e">
        <f t="shared" si="1"/>
        <v>#N/A</v>
      </c>
      <c r="S8" s="75"/>
    </row>
    <row r="9" spans="1:19" x14ac:dyDescent="0.3">
      <c r="A9" s="72">
        <f>'Annexe1-MesuresPrevues'!C8</f>
        <v>0</v>
      </c>
      <c r="B9" s="72">
        <f>'Annexe1-MesuresPrevues'!D8</f>
        <v>0</v>
      </c>
      <c r="C9" s="72" t="e">
        <f>'Annexe1-MesuresPrevues'!H8</f>
        <v>#N/A</v>
      </c>
      <c r="D9" s="23" t="e">
        <f>VLOOKUP(B9,'Catalogue MAEC 23-27'!A:E,3,0)</f>
        <v>#N/A</v>
      </c>
      <c r="E9" s="23" t="e">
        <f>VLOOKUP(B9,'Catalogue MAEC 23-27'!A:E,5,0)</f>
        <v>#N/A</v>
      </c>
      <c r="F9" s="75"/>
      <c r="G9" s="75"/>
      <c r="H9" s="75"/>
      <c r="I9" s="64"/>
      <c r="J9" s="41"/>
      <c r="K9" s="41"/>
      <c r="L9" s="79" t="e">
        <f t="shared" si="0"/>
        <v>#N/A</v>
      </c>
      <c r="M9" s="65" t="e">
        <f t="shared" si="2"/>
        <v>#N/A</v>
      </c>
      <c r="N9" s="65" t="e">
        <f t="shared" si="3"/>
        <v>#N/A</v>
      </c>
      <c r="O9" s="76">
        <f t="shared" si="4"/>
        <v>0</v>
      </c>
      <c r="P9" s="40"/>
      <c r="Q9" s="42"/>
      <c r="R9" s="81" t="e">
        <f t="shared" si="1"/>
        <v>#N/A</v>
      </c>
      <c r="S9" s="75"/>
    </row>
    <row r="10" spans="1:19" x14ac:dyDescent="0.3">
      <c r="A10" s="72">
        <f>'Annexe1-MesuresPrevues'!C9</f>
        <v>0</v>
      </c>
      <c r="B10" s="72">
        <f>'Annexe1-MesuresPrevues'!D9</f>
        <v>0</v>
      </c>
      <c r="C10" s="72" t="e">
        <f>'Annexe1-MesuresPrevues'!H9</f>
        <v>#N/A</v>
      </c>
      <c r="D10" s="23" t="e">
        <f>VLOOKUP(B10,'Catalogue MAEC 23-27'!A:E,3,0)</f>
        <v>#N/A</v>
      </c>
      <c r="E10" s="23" t="e">
        <f>VLOOKUP(B10,'Catalogue MAEC 23-27'!A:E,5,0)</f>
        <v>#N/A</v>
      </c>
      <c r="F10" s="75"/>
      <c r="G10" s="75"/>
      <c r="H10" s="75"/>
      <c r="I10" s="64"/>
      <c r="J10" s="41"/>
      <c r="K10" s="41"/>
      <c r="L10" s="79" t="e">
        <f t="shared" si="0"/>
        <v>#N/A</v>
      </c>
      <c r="M10" s="65" t="e">
        <f t="shared" si="2"/>
        <v>#N/A</v>
      </c>
      <c r="N10" s="65" t="e">
        <f t="shared" si="3"/>
        <v>#N/A</v>
      </c>
      <c r="O10" s="76">
        <f t="shared" si="4"/>
        <v>0</v>
      </c>
      <c r="P10" s="40"/>
      <c r="Q10" s="42"/>
      <c r="R10" s="81" t="e">
        <f t="shared" si="1"/>
        <v>#N/A</v>
      </c>
      <c r="S10" s="75"/>
    </row>
    <row r="11" spans="1:19" x14ac:dyDescent="0.3">
      <c r="A11" s="72">
        <f>'Annexe1-MesuresPrevues'!C10</f>
        <v>0</v>
      </c>
      <c r="B11" s="72">
        <f>'Annexe1-MesuresPrevues'!D10</f>
        <v>0</v>
      </c>
      <c r="C11" s="72" t="e">
        <f>'Annexe1-MesuresPrevues'!H10</f>
        <v>#N/A</v>
      </c>
      <c r="D11" s="23" t="e">
        <f>VLOOKUP(B11,'Catalogue MAEC 23-27'!A:E,3,0)</f>
        <v>#N/A</v>
      </c>
      <c r="E11" s="23" t="e">
        <f>VLOOKUP(B11,'Catalogue MAEC 23-27'!A:E,5,0)</f>
        <v>#N/A</v>
      </c>
      <c r="F11" s="75"/>
      <c r="G11" s="75"/>
      <c r="H11" s="75"/>
      <c r="I11" s="64"/>
      <c r="J11" s="41"/>
      <c r="K11" s="41"/>
      <c r="L11" s="79" t="e">
        <f t="shared" si="0"/>
        <v>#N/A</v>
      </c>
      <c r="M11" s="65" t="e">
        <f t="shared" si="2"/>
        <v>#N/A</v>
      </c>
      <c r="N11" s="65" t="e">
        <f t="shared" si="3"/>
        <v>#N/A</v>
      </c>
      <c r="O11" s="76">
        <f t="shared" si="4"/>
        <v>0</v>
      </c>
      <c r="P11" s="40"/>
      <c r="Q11" s="42"/>
      <c r="R11" s="81" t="e">
        <f t="shared" si="1"/>
        <v>#N/A</v>
      </c>
      <c r="S11" s="75"/>
    </row>
    <row r="12" spans="1:19" x14ac:dyDescent="0.3">
      <c r="A12" s="72">
        <f>'Annexe1-MesuresPrevues'!C11</f>
        <v>0</v>
      </c>
      <c r="B12" s="72">
        <f>'Annexe1-MesuresPrevues'!D11</f>
        <v>0</v>
      </c>
      <c r="C12" s="72" t="e">
        <f>'Annexe1-MesuresPrevues'!H11</f>
        <v>#N/A</v>
      </c>
      <c r="D12" s="23" t="e">
        <f>VLOOKUP(B12,'Catalogue MAEC 23-27'!A:E,3,0)</f>
        <v>#N/A</v>
      </c>
      <c r="E12" s="23" t="e">
        <f>VLOOKUP(B12,'Catalogue MAEC 23-27'!A:E,5,0)</f>
        <v>#N/A</v>
      </c>
      <c r="F12" s="75"/>
      <c r="G12" s="75"/>
      <c r="H12" s="75"/>
      <c r="I12" s="64"/>
      <c r="J12" s="41"/>
      <c r="K12" s="41"/>
      <c r="L12" s="79" t="e">
        <f t="shared" si="0"/>
        <v>#N/A</v>
      </c>
      <c r="M12" s="65" t="e">
        <f t="shared" si="2"/>
        <v>#N/A</v>
      </c>
      <c r="N12" s="65" t="e">
        <f t="shared" si="3"/>
        <v>#N/A</v>
      </c>
      <c r="O12" s="76">
        <f t="shared" si="4"/>
        <v>0</v>
      </c>
      <c r="P12" s="40"/>
      <c r="Q12" s="42"/>
      <c r="R12" s="81" t="e">
        <f t="shared" si="1"/>
        <v>#N/A</v>
      </c>
      <c r="S12" s="75"/>
    </row>
    <row r="13" spans="1:19" x14ac:dyDescent="0.3">
      <c r="A13" s="72">
        <f>'Annexe1-MesuresPrevues'!C12</f>
        <v>0</v>
      </c>
      <c r="B13" s="72">
        <f>'Annexe1-MesuresPrevues'!D12</f>
        <v>0</v>
      </c>
      <c r="C13" s="72" t="e">
        <f>'Annexe1-MesuresPrevues'!H12</f>
        <v>#N/A</v>
      </c>
      <c r="D13" s="23" t="e">
        <f>VLOOKUP(B13,'Catalogue MAEC 23-27'!A:E,3,0)</f>
        <v>#N/A</v>
      </c>
      <c r="E13" s="23" t="e">
        <f>VLOOKUP(B13,'Catalogue MAEC 23-27'!A:E,5,0)</f>
        <v>#N/A</v>
      </c>
      <c r="F13" s="75"/>
      <c r="G13" s="75"/>
      <c r="H13" s="75"/>
      <c r="I13" s="64"/>
      <c r="J13" s="41"/>
      <c r="K13" s="41"/>
      <c r="L13" s="79" t="e">
        <f t="shared" si="0"/>
        <v>#N/A</v>
      </c>
      <c r="M13" s="65" t="e">
        <f t="shared" si="2"/>
        <v>#N/A</v>
      </c>
      <c r="N13" s="65" t="e">
        <f t="shared" si="3"/>
        <v>#N/A</v>
      </c>
      <c r="O13" s="76">
        <f t="shared" si="4"/>
        <v>0</v>
      </c>
      <c r="P13" s="40"/>
      <c r="Q13" s="42"/>
      <c r="R13" s="81" t="e">
        <f t="shared" si="1"/>
        <v>#N/A</v>
      </c>
      <c r="S13" s="75"/>
    </row>
    <row r="14" spans="1:19" x14ac:dyDescent="0.3">
      <c r="A14" s="72">
        <f>'Annexe1-MesuresPrevues'!C13</f>
        <v>0</v>
      </c>
      <c r="B14" s="72">
        <f>'Annexe1-MesuresPrevues'!D13</f>
        <v>0</v>
      </c>
      <c r="C14" s="72" t="e">
        <f>'Annexe1-MesuresPrevues'!H13</f>
        <v>#N/A</v>
      </c>
      <c r="D14" s="23" t="e">
        <f>VLOOKUP(B14,'Catalogue MAEC 23-27'!A:E,3,0)</f>
        <v>#N/A</v>
      </c>
      <c r="E14" s="23" t="e">
        <f>VLOOKUP(B14,'Catalogue MAEC 23-27'!A:E,5,0)</f>
        <v>#N/A</v>
      </c>
      <c r="F14" s="75"/>
      <c r="G14" s="75"/>
      <c r="H14" s="75"/>
      <c r="I14" s="64"/>
      <c r="J14" s="41"/>
      <c r="K14" s="41"/>
      <c r="L14" s="79" t="e">
        <f t="shared" si="0"/>
        <v>#N/A</v>
      </c>
      <c r="M14" s="65" t="e">
        <f t="shared" si="2"/>
        <v>#N/A</v>
      </c>
      <c r="N14" s="65" t="e">
        <f t="shared" si="3"/>
        <v>#N/A</v>
      </c>
      <c r="O14" s="76">
        <f t="shared" si="4"/>
        <v>0</v>
      </c>
      <c r="P14" s="40"/>
      <c r="Q14" s="42"/>
      <c r="R14" s="81" t="e">
        <f t="shared" si="1"/>
        <v>#N/A</v>
      </c>
      <c r="S14" s="75"/>
    </row>
    <row r="15" spans="1:19" x14ac:dyDescent="0.3">
      <c r="A15" s="72">
        <f>'Annexe1-MesuresPrevues'!C14</f>
        <v>0</v>
      </c>
      <c r="B15" s="72">
        <f>'Annexe1-MesuresPrevues'!D14</f>
        <v>0</v>
      </c>
      <c r="C15" s="72" t="e">
        <f>'Annexe1-MesuresPrevues'!H14</f>
        <v>#N/A</v>
      </c>
      <c r="D15" s="23" t="e">
        <f>VLOOKUP(B15,'Catalogue MAEC 23-27'!A:E,3,0)</f>
        <v>#N/A</v>
      </c>
      <c r="E15" s="23" t="e">
        <f>VLOOKUP(B15,'Catalogue MAEC 23-27'!A:E,5,0)</f>
        <v>#N/A</v>
      </c>
      <c r="F15" s="75"/>
      <c r="G15" s="75"/>
      <c r="H15" s="75"/>
      <c r="I15" s="64"/>
      <c r="J15" s="41"/>
      <c r="K15" s="41"/>
      <c r="L15" s="79" t="e">
        <f t="shared" si="0"/>
        <v>#N/A</v>
      </c>
      <c r="M15" s="65" t="e">
        <f t="shared" si="2"/>
        <v>#N/A</v>
      </c>
      <c r="N15" s="65" t="e">
        <f t="shared" si="3"/>
        <v>#N/A</v>
      </c>
      <c r="O15" s="76">
        <f t="shared" si="4"/>
        <v>0</v>
      </c>
      <c r="P15" s="40"/>
      <c r="Q15" s="42"/>
      <c r="R15" s="81" t="e">
        <f t="shared" si="1"/>
        <v>#N/A</v>
      </c>
      <c r="S15" s="75"/>
    </row>
    <row r="16" spans="1:19" x14ac:dyDescent="0.3">
      <c r="A16" s="72">
        <f>'Annexe1-MesuresPrevues'!C15</f>
        <v>0</v>
      </c>
      <c r="B16" s="72">
        <f>'Annexe1-MesuresPrevues'!D15</f>
        <v>0</v>
      </c>
      <c r="C16" s="72" t="e">
        <f>'Annexe1-MesuresPrevues'!H15</f>
        <v>#N/A</v>
      </c>
      <c r="D16" s="23" t="e">
        <f>VLOOKUP(B16,'Catalogue MAEC 23-27'!A:E,3,0)</f>
        <v>#N/A</v>
      </c>
      <c r="E16" s="23" t="e">
        <f>VLOOKUP(B16,'Catalogue MAEC 23-27'!A:E,5,0)</f>
        <v>#N/A</v>
      </c>
      <c r="F16" s="75"/>
      <c r="G16" s="75"/>
      <c r="H16" s="75"/>
      <c r="I16" s="64"/>
      <c r="J16" s="41"/>
      <c r="K16" s="41"/>
      <c r="L16" s="79" t="e">
        <f t="shared" si="0"/>
        <v>#N/A</v>
      </c>
      <c r="M16" s="65" t="e">
        <f t="shared" si="2"/>
        <v>#N/A</v>
      </c>
      <c r="N16" s="65" t="e">
        <f t="shared" si="3"/>
        <v>#N/A</v>
      </c>
      <c r="O16" s="76">
        <f t="shared" si="4"/>
        <v>0</v>
      </c>
      <c r="P16" s="40"/>
      <c r="Q16" s="42"/>
      <c r="R16" s="81" t="e">
        <f t="shared" si="1"/>
        <v>#N/A</v>
      </c>
      <c r="S16" s="75"/>
    </row>
    <row r="17" spans="1:19" x14ac:dyDescent="0.3">
      <c r="A17" s="72">
        <f>'Annexe1-MesuresPrevues'!C16</f>
        <v>0</v>
      </c>
      <c r="B17" s="72">
        <f>'Annexe1-MesuresPrevues'!D16</f>
        <v>0</v>
      </c>
      <c r="C17" s="72" t="e">
        <f>'Annexe1-MesuresPrevues'!H16</f>
        <v>#N/A</v>
      </c>
      <c r="D17" s="23" t="e">
        <f>VLOOKUP(B17,'Catalogue MAEC 23-27'!A:E,3,0)</f>
        <v>#N/A</v>
      </c>
      <c r="E17" s="23" t="e">
        <f>VLOOKUP(B17,'Catalogue MAEC 23-27'!A:E,5,0)</f>
        <v>#N/A</v>
      </c>
      <c r="F17" s="75"/>
      <c r="G17" s="75"/>
      <c r="H17" s="75"/>
      <c r="I17" s="64"/>
      <c r="J17" s="41"/>
      <c r="K17" s="41"/>
      <c r="L17" s="79" t="e">
        <f t="shared" si="0"/>
        <v>#N/A</v>
      </c>
      <c r="M17" s="65" t="e">
        <f t="shared" si="2"/>
        <v>#N/A</v>
      </c>
      <c r="N17" s="65" t="e">
        <f t="shared" si="3"/>
        <v>#N/A</v>
      </c>
      <c r="O17" s="76">
        <f t="shared" si="4"/>
        <v>0</v>
      </c>
      <c r="P17" s="40"/>
      <c r="Q17" s="42"/>
      <c r="R17" s="81" t="e">
        <f t="shared" si="1"/>
        <v>#N/A</v>
      </c>
      <c r="S17" s="75"/>
    </row>
    <row r="18" spans="1:19" x14ac:dyDescent="0.3">
      <c r="A18" s="72">
        <f>'Annexe1-MesuresPrevues'!C17</f>
        <v>0</v>
      </c>
      <c r="B18" s="72">
        <f>'Annexe1-MesuresPrevues'!D17</f>
        <v>0</v>
      </c>
      <c r="C18" s="72" t="e">
        <f>'Annexe1-MesuresPrevues'!H17</f>
        <v>#N/A</v>
      </c>
      <c r="D18" s="23" t="e">
        <f>VLOOKUP(B18,'Catalogue MAEC 23-27'!A:E,3,0)</f>
        <v>#N/A</v>
      </c>
      <c r="E18" s="23" t="e">
        <f>VLOOKUP(B18,'Catalogue MAEC 23-27'!A:E,5,0)</f>
        <v>#N/A</v>
      </c>
      <c r="F18" s="75"/>
      <c r="G18" s="75"/>
      <c r="H18" s="75"/>
      <c r="I18" s="64"/>
      <c r="J18" s="41"/>
      <c r="K18" s="41"/>
      <c r="L18" s="79" t="e">
        <f t="shared" si="0"/>
        <v>#N/A</v>
      </c>
      <c r="M18" s="65" t="e">
        <f t="shared" si="2"/>
        <v>#N/A</v>
      </c>
      <c r="N18" s="65" t="e">
        <f t="shared" si="3"/>
        <v>#N/A</v>
      </c>
      <c r="O18" s="76">
        <f t="shared" si="4"/>
        <v>0</v>
      </c>
      <c r="P18" s="40"/>
      <c r="Q18" s="42"/>
      <c r="R18" s="81" t="e">
        <f t="shared" si="1"/>
        <v>#N/A</v>
      </c>
      <c r="S18" s="75"/>
    </row>
    <row r="19" spans="1:19" x14ac:dyDescent="0.3">
      <c r="A19" s="72">
        <f>'Annexe1-MesuresPrevues'!C18</f>
        <v>0</v>
      </c>
      <c r="B19" s="72">
        <f>'Annexe1-MesuresPrevues'!D18</f>
        <v>0</v>
      </c>
      <c r="C19" s="72" t="e">
        <f>'Annexe1-MesuresPrevues'!H18</f>
        <v>#N/A</v>
      </c>
      <c r="D19" s="23" t="e">
        <f>VLOOKUP(B19,'Catalogue MAEC 23-27'!A:E,3,0)</f>
        <v>#N/A</v>
      </c>
      <c r="E19" s="23" t="e">
        <f>VLOOKUP(B19,'Catalogue MAEC 23-27'!A:E,5,0)</f>
        <v>#N/A</v>
      </c>
      <c r="F19" s="75"/>
      <c r="G19" s="75"/>
      <c r="H19" s="75"/>
      <c r="I19" s="64"/>
      <c r="J19" s="41"/>
      <c r="K19" s="41"/>
      <c r="L19" s="79" t="e">
        <f t="shared" si="0"/>
        <v>#N/A</v>
      </c>
      <c r="M19" s="65" t="e">
        <f t="shared" si="2"/>
        <v>#N/A</v>
      </c>
      <c r="N19" s="65" t="e">
        <f t="shared" si="3"/>
        <v>#N/A</v>
      </c>
      <c r="O19" s="76">
        <f t="shared" si="4"/>
        <v>0</v>
      </c>
      <c r="P19" s="40"/>
      <c r="Q19" s="42"/>
      <c r="R19" s="81" t="e">
        <f t="shared" si="1"/>
        <v>#N/A</v>
      </c>
      <c r="S19" s="75"/>
    </row>
    <row r="20" spans="1:19" x14ac:dyDescent="0.3">
      <c r="A20" s="72">
        <f>'Annexe1-MesuresPrevues'!C19</f>
        <v>0</v>
      </c>
      <c r="B20" s="72">
        <f>'Annexe1-MesuresPrevues'!D19</f>
        <v>0</v>
      </c>
      <c r="C20" s="72" t="e">
        <f>'Annexe1-MesuresPrevues'!H19</f>
        <v>#N/A</v>
      </c>
      <c r="D20" s="23" t="e">
        <f>VLOOKUP(B20,'Catalogue MAEC 23-27'!A:E,3,0)</f>
        <v>#N/A</v>
      </c>
      <c r="E20" s="23" t="e">
        <f>VLOOKUP(B20,'Catalogue MAEC 23-27'!A:E,5,0)</f>
        <v>#N/A</v>
      </c>
      <c r="F20" s="75"/>
      <c r="G20" s="75"/>
      <c r="H20" s="75"/>
      <c r="I20" s="64"/>
      <c r="J20" s="41"/>
      <c r="K20" s="41"/>
      <c r="L20" s="79" t="e">
        <f t="shared" si="0"/>
        <v>#N/A</v>
      </c>
      <c r="M20" s="65" t="e">
        <f t="shared" si="2"/>
        <v>#N/A</v>
      </c>
      <c r="N20" s="65" t="e">
        <f t="shared" si="3"/>
        <v>#N/A</v>
      </c>
      <c r="O20" s="76">
        <f t="shared" si="4"/>
        <v>0</v>
      </c>
      <c r="P20" s="40"/>
      <c r="Q20" s="42"/>
      <c r="R20" s="81" t="e">
        <f t="shared" si="1"/>
        <v>#N/A</v>
      </c>
      <c r="S20" s="75"/>
    </row>
    <row r="21" spans="1:19" x14ac:dyDescent="0.3">
      <c r="A21" s="72">
        <f>'Annexe1-MesuresPrevues'!C20</f>
        <v>0</v>
      </c>
      <c r="B21" s="72">
        <f>'Annexe1-MesuresPrevues'!D20</f>
        <v>0</v>
      </c>
      <c r="C21" s="72" t="e">
        <f>'Annexe1-MesuresPrevues'!H20</f>
        <v>#N/A</v>
      </c>
      <c r="D21" s="23" t="e">
        <f>VLOOKUP(B21,'Catalogue MAEC 23-27'!A:E,3,0)</f>
        <v>#N/A</v>
      </c>
      <c r="E21" s="23" t="e">
        <f>VLOOKUP(B21,'Catalogue MAEC 23-27'!A:E,5,0)</f>
        <v>#N/A</v>
      </c>
      <c r="F21" s="75"/>
      <c r="G21" s="75"/>
      <c r="H21" s="75"/>
      <c r="I21" s="64"/>
      <c r="J21" s="41"/>
      <c r="K21" s="41"/>
      <c r="L21" s="79" t="e">
        <f t="shared" si="0"/>
        <v>#N/A</v>
      </c>
      <c r="M21" s="65" t="e">
        <f t="shared" si="2"/>
        <v>#N/A</v>
      </c>
      <c r="N21" s="65" t="e">
        <f t="shared" si="3"/>
        <v>#N/A</v>
      </c>
      <c r="O21" s="76">
        <f t="shared" si="4"/>
        <v>0</v>
      </c>
      <c r="P21" s="40"/>
      <c r="Q21" s="42"/>
      <c r="R21" s="81" t="e">
        <f t="shared" si="1"/>
        <v>#N/A</v>
      </c>
      <c r="S21" s="75"/>
    </row>
    <row r="22" spans="1:19" x14ac:dyDescent="0.3">
      <c r="A22" s="72">
        <f>'Annexe1-MesuresPrevues'!C21</f>
        <v>0</v>
      </c>
      <c r="B22" s="72">
        <f>'Annexe1-MesuresPrevues'!D21</f>
        <v>0</v>
      </c>
      <c r="C22" s="72" t="e">
        <f>'Annexe1-MesuresPrevues'!H21</f>
        <v>#N/A</v>
      </c>
      <c r="D22" s="23" t="e">
        <f>VLOOKUP(B22,'Catalogue MAEC 23-27'!A:E,3,0)</f>
        <v>#N/A</v>
      </c>
      <c r="E22" s="23" t="e">
        <f>VLOOKUP(B22,'Catalogue MAEC 23-27'!A:E,5,0)</f>
        <v>#N/A</v>
      </c>
      <c r="F22" s="75"/>
      <c r="G22" s="75"/>
      <c r="H22" s="75"/>
      <c r="I22" s="64"/>
      <c r="J22" s="41"/>
      <c r="K22" s="41"/>
      <c r="L22" s="79" t="e">
        <f t="shared" si="0"/>
        <v>#N/A</v>
      </c>
      <c r="M22" s="65" t="e">
        <f t="shared" si="2"/>
        <v>#N/A</v>
      </c>
      <c r="N22" s="65" t="e">
        <f t="shared" si="3"/>
        <v>#N/A</v>
      </c>
      <c r="O22" s="76">
        <f t="shared" si="4"/>
        <v>0</v>
      </c>
      <c r="P22" s="40"/>
      <c r="Q22" s="42"/>
      <c r="R22" s="81" t="e">
        <f t="shared" si="1"/>
        <v>#N/A</v>
      </c>
      <c r="S22" s="75"/>
    </row>
    <row r="23" spans="1:19" x14ac:dyDescent="0.3">
      <c r="A23" s="72">
        <f>'Annexe1-MesuresPrevues'!C22</f>
        <v>0</v>
      </c>
      <c r="B23" s="72">
        <f>'Annexe1-MesuresPrevues'!D22</f>
        <v>0</v>
      </c>
      <c r="C23" s="72" t="e">
        <f>'Annexe1-MesuresPrevues'!H22</f>
        <v>#N/A</v>
      </c>
      <c r="D23" s="23" t="e">
        <f>VLOOKUP(B23,'Catalogue MAEC 23-27'!A:E,3,0)</f>
        <v>#N/A</v>
      </c>
      <c r="E23" s="23" t="e">
        <f>VLOOKUP(B23,'Catalogue MAEC 23-27'!A:E,5,0)</f>
        <v>#N/A</v>
      </c>
      <c r="F23" s="75"/>
      <c r="G23" s="75"/>
      <c r="H23" s="75"/>
      <c r="I23" s="64"/>
      <c r="J23" s="41"/>
      <c r="K23" s="41"/>
      <c r="L23" s="79" t="e">
        <f t="shared" si="0"/>
        <v>#N/A</v>
      </c>
      <c r="M23" s="65" t="e">
        <f t="shared" si="2"/>
        <v>#N/A</v>
      </c>
      <c r="N23" s="65" t="e">
        <f t="shared" si="3"/>
        <v>#N/A</v>
      </c>
      <c r="O23" s="76">
        <f t="shared" si="4"/>
        <v>0</v>
      </c>
      <c r="P23" s="40"/>
      <c r="Q23" s="42"/>
      <c r="R23" s="81" t="e">
        <f t="shared" si="1"/>
        <v>#N/A</v>
      </c>
      <c r="S23" s="75"/>
    </row>
    <row r="24" spans="1:19" x14ac:dyDescent="0.3">
      <c r="A24" s="72">
        <f>'Annexe1-MesuresPrevues'!C23</f>
        <v>0</v>
      </c>
      <c r="B24" s="72">
        <f>'Annexe1-MesuresPrevues'!D23</f>
        <v>0</v>
      </c>
      <c r="C24" s="72" t="e">
        <f>'Annexe1-MesuresPrevues'!H23</f>
        <v>#N/A</v>
      </c>
      <c r="D24" s="23" t="e">
        <f>VLOOKUP(B24,'Catalogue MAEC 23-27'!A:E,3,0)</f>
        <v>#N/A</v>
      </c>
      <c r="E24" s="23" t="e">
        <f>VLOOKUP(B24,'Catalogue MAEC 23-27'!A:E,5,0)</f>
        <v>#N/A</v>
      </c>
      <c r="F24" s="75"/>
      <c r="G24" s="75"/>
      <c r="H24" s="75"/>
      <c r="I24" s="64"/>
      <c r="J24" s="41"/>
      <c r="K24" s="41"/>
      <c r="L24" s="79" t="e">
        <f t="shared" si="0"/>
        <v>#N/A</v>
      </c>
      <c r="M24" s="65" t="e">
        <f t="shared" si="2"/>
        <v>#N/A</v>
      </c>
      <c r="N24" s="65" t="e">
        <f t="shared" si="3"/>
        <v>#N/A</v>
      </c>
      <c r="O24" s="76">
        <f t="shared" si="4"/>
        <v>0</v>
      </c>
      <c r="P24" s="40"/>
      <c r="Q24" s="42"/>
      <c r="R24" s="81" t="e">
        <f t="shared" si="1"/>
        <v>#N/A</v>
      </c>
      <c r="S24" s="75"/>
    </row>
    <row r="25" spans="1:19" x14ac:dyDescent="0.3">
      <c r="A25" s="72">
        <f>'Annexe1-MesuresPrevues'!C24</f>
        <v>0</v>
      </c>
      <c r="B25" s="72">
        <f>'Annexe1-MesuresPrevues'!D24</f>
        <v>0</v>
      </c>
      <c r="C25" s="72" t="e">
        <f>'Annexe1-MesuresPrevues'!H24</f>
        <v>#N/A</v>
      </c>
      <c r="D25" s="23" t="e">
        <f>VLOOKUP(B25,'Catalogue MAEC 23-27'!A:E,3,0)</f>
        <v>#N/A</v>
      </c>
      <c r="E25" s="23" t="e">
        <f>VLOOKUP(B25,'Catalogue MAEC 23-27'!A:E,5,0)</f>
        <v>#N/A</v>
      </c>
      <c r="F25" s="75"/>
      <c r="G25" s="75"/>
      <c r="H25" s="75"/>
      <c r="I25" s="64"/>
      <c r="J25" s="41"/>
      <c r="K25" s="41"/>
      <c r="L25" s="79" t="e">
        <f t="shared" si="0"/>
        <v>#N/A</v>
      </c>
      <c r="M25" s="65" t="e">
        <f t="shared" si="2"/>
        <v>#N/A</v>
      </c>
      <c r="N25" s="65" t="e">
        <f t="shared" si="3"/>
        <v>#N/A</v>
      </c>
      <c r="O25" s="76">
        <f t="shared" si="4"/>
        <v>0</v>
      </c>
      <c r="P25" s="40"/>
      <c r="Q25" s="42"/>
      <c r="R25" s="81" t="e">
        <f t="shared" si="1"/>
        <v>#N/A</v>
      </c>
      <c r="S25" s="75"/>
    </row>
    <row r="26" spans="1:19" x14ac:dyDescent="0.3">
      <c r="A26" s="72">
        <f>'Annexe1-MesuresPrevues'!C25</f>
        <v>0</v>
      </c>
      <c r="B26" s="72">
        <f>'Annexe1-MesuresPrevues'!D25</f>
        <v>0</v>
      </c>
      <c r="C26" s="72" t="e">
        <f>'Annexe1-MesuresPrevues'!H25</f>
        <v>#N/A</v>
      </c>
      <c r="D26" s="23" t="e">
        <f>VLOOKUP(B26,'Catalogue MAEC 23-27'!A:E,3,0)</f>
        <v>#N/A</v>
      </c>
      <c r="E26" s="23" t="e">
        <f>VLOOKUP(B26,'Catalogue MAEC 23-27'!A:E,5,0)</f>
        <v>#N/A</v>
      </c>
      <c r="F26" s="75"/>
      <c r="G26" s="75"/>
      <c r="H26" s="75"/>
      <c r="I26" s="64"/>
      <c r="J26" s="41"/>
      <c r="K26" s="41"/>
      <c r="L26" s="79" t="e">
        <f t="shared" si="0"/>
        <v>#N/A</v>
      </c>
      <c r="M26" s="65" t="e">
        <f t="shared" si="2"/>
        <v>#N/A</v>
      </c>
      <c r="N26" s="65" t="e">
        <f t="shared" si="3"/>
        <v>#N/A</v>
      </c>
      <c r="O26" s="76">
        <f t="shared" si="4"/>
        <v>0</v>
      </c>
      <c r="P26" s="40"/>
      <c r="Q26" s="42"/>
      <c r="R26" s="81" t="e">
        <f t="shared" si="1"/>
        <v>#N/A</v>
      </c>
      <c r="S26" s="75"/>
    </row>
    <row r="27" spans="1:19" x14ac:dyDescent="0.3">
      <c r="A27" s="72">
        <f>'Annexe1-MesuresPrevues'!C26</f>
        <v>0</v>
      </c>
      <c r="B27" s="72">
        <f>'Annexe1-MesuresPrevues'!D26</f>
        <v>0</v>
      </c>
      <c r="C27" s="72" t="e">
        <f>'Annexe1-MesuresPrevues'!H26</f>
        <v>#N/A</v>
      </c>
      <c r="D27" s="23" t="e">
        <f>VLOOKUP(B27,'Catalogue MAEC 23-27'!A:E,3,0)</f>
        <v>#N/A</v>
      </c>
      <c r="E27" s="23" t="e">
        <f>VLOOKUP(B27,'Catalogue MAEC 23-27'!A:E,5,0)</f>
        <v>#N/A</v>
      </c>
      <c r="F27" s="75"/>
      <c r="G27" s="75"/>
      <c r="H27" s="75"/>
      <c r="I27" s="64"/>
      <c r="J27" s="41"/>
      <c r="K27" s="41"/>
      <c r="L27" s="79" t="e">
        <f t="shared" si="0"/>
        <v>#N/A</v>
      </c>
      <c r="M27" s="65" t="e">
        <f t="shared" si="2"/>
        <v>#N/A</v>
      </c>
      <c r="N27" s="65" t="e">
        <f t="shared" si="3"/>
        <v>#N/A</v>
      </c>
      <c r="O27" s="76">
        <f t="shared" si="4"/>
        <v>0</v>
      </c>
      <c r="P27" s="40"/>
      <c r="Q27" s="42"/>
      <c r="R27" s="81" t="e">
        <f t="shared" si="1"/>
        <v>#N/A</v>
      </c>
      <c r="S27" s="75"/>
    </row>
    <row r="28" spans="1:19" x14ac:dyDescent="0.3">
      <c r="A28" s="72">
        <f>'Annexe1-MesuresPrevues'!C27</f>
        <v>0</v>
      </c>
      <c r="B28" s="72">
        <f>'Annexe1-MesuresPrevues'!D27</f>
        <v>0</v>
      </c>
      <c r="C28" s="72" t="e">
        <f>'Annexe1-MesuresPrevues'!H27</f>
        <v>#N/A</v>
      </c>
      <c r="D28" s="23" t="e">
        <f>VLOOKUP(B28,'Catalogue MAEC 23-27'!A:E,3,0)</f>
        <v>#N/A</v>
      </c>
      <c r="E28" s="23" t="e">
        <f>VLOOKUP(B28,'Catalogue MAEC 23-27'!A:E,5,0)</f>
        <v>#N/A</v>
      </c>
      <c r="F28" s="75"/>
      <c r="G28" s="75"/>
      <c r="H28" s="75"/>
      <c r="I28" s="64"/>
      <c r="J28" s="41"/>
      <c r="K28" s="41"/>
      <c r="L28" s="79" t="e">
        <f t="shared" si="0"/>
        <v>#N/A</v>
      </c>
      <c r="M28" s="65" t="e">
        <f t="shared" si="2"/>
        <v>#N/A</v>
      </c>
      <c r="N28" s="65" t="e">
        <f t="shared" si="3"/>
        <v>#N/A</v>
      </c>
      <c r="O28" s="76">
        <f t="shared" si="4"/>
        <v>0</v>
      </c>
      <c r="P28" s="40"/>
      <c r="Q28" s="42"/>
      <c r="R28" s="81" t="e">
        <f t="shared" si="1"/>
        <v>#N/A</v>
      </c>
      <c r="S28" s="75"/>
    </row>
    <row r="29" spans="1:19" x14ac:dyDescent="0.3">
      <c r="A29" s="72">
        <f>'Annexe1-MesuresPrevues'!C28</f>
        <v>0</v>
      </c>
      <c r="B29" s="72">
        <f>'Annexe1-MesuresPrevues'!D28</f>
        <v>0</v>
      </c>
      <c r="C29" s="72" t="e">
        <f>'Annexe1-MesuresPrevues'!H28</f>
        <v>#N/A</v>
      </c>
      <c r="D29" s="23" t="e">
        <f>VLOOKUP(B29,'Catalogue MAEC 23-27'!A:E,3,0)</f>
        <v>#N/A</v>
      </c>
      <c r="E29" s="23" t="e">
        <f>VLOOKUP(B29,'Catalogue MAEC 23-27'!A:E,5,0)</f>
        <v>#N/A</v>
      </c>
      <c r="F29" s="75"/>
      <c r="G29" s="75"/>
      <c r="H29" s="75"/>
      <c r="I29" s="64"/>
      <c r="J29" s="41"/>
      <c r="K29" s="41"/>
      <c r="L29" s="79" t="e">
        <f t="shared" si="0"/>
        <v>#N/A</v>
      </c>
      <c r="M29" s="65" t="e">
        <f t="shared" si="2"/>
        <v>#N/A</v>
      </c>
      <c r="N29" s="65" t="e">
        <f t="shared" si="3"/>
        <v>#N/A</v>
      </c>
      <c r="O29" s="76">
        <f t="shared" si="4"/>
        <v>0</v>
      </c>
      <c r="P29" s="40"/>
      <c r="Q29" s="42"/>
      <c r="R29" s="81" t="e">
        <f t="shared" si="1"/>
        <v>#N/A</v>
      </c>
      <c r="S29" s="75"/>
    </row>
    <row r="30" spans="1:19" x14ac:dyDescent="0.3">
      <c r="A30" s="72">
        <f>'Annexe1-MesuresPrevues'!C29</f>
        <v>0</v>
      </c>
      <c r="B30" s="72">
        <f>'Annexe1-MesuresPrevues'!D29</f>
        <v>0</v>
      </c>
      <c r="C30" s="72" t="e">
        <f>'Annexe1-MesuresPrevues'!H29</f>
        <v>#N/A</v>
      </c>
      <c r="D30" s="23" t="e">
        <f>VLOOKUP(B30,'Catalogue MAEC 23-27'!A:E,3,0)</f>
        <v>#N/A</v>
      </c>
      <c r="E30" s="23" t="e">
        <f>VLOOKUP(B30,'Catalogue MAEC 23-27'!A:E,5,0)</f>
        <v>#N/A</v>
      </c>
      <c r="F30" s="75"/>
      <c r="G30" s="75"/>
      <c r="H30" s="75"/>
      <c r="I30" s="64"/>
      <c r="J30" s="41"/>
      <c r="K30" s="41"/>
      <c r="L30" s="79" t="e">
        <f t="shared" si="0"/>
        <v>#N/A</v>
      </c>
      <c r="M30" s="65" t="e">
        <f t="shared" si="2"/>
        <v>#N/A</v>
      </c>
      <c r="N30" s="65" t="e">
        <f t="shared" si="3"/>
        <v>#N/A</v>
      </c>
      <c r="O30" s="76">
        <f t="shared" si="4"/>
        <v>0</v>
      </c>
      <c r="P30" s="40"/>
      <c r="Q30" s="42"/>
      <c r="R30" s="81" t="e">
        <f t="shared" si="1"/>
        <v>#N/A</v>
      </c>
      <c r="S30" s="75"/>
    </row>
    <row r="31" spans="1:19" x14ac:dyDescent="0.3">
      <c r="A31" s="72">
        <f>'Annexe1-MesuresPrevues'!C30</f>
        <v>0</v>
      </c>
      <c r="B31" s="72">
        <f>'Annexe1-MesuresPrevues'!D30</f>
        <v>0</v>
      </c>
      <c r="C31" s="72" t="e">
        <f>'Annexe1-MesuresPrevues'!H30</f>
        <v>#N/A</v>
      </c>
      <c r="D31" s="23" t="e">
        <f>VLOOKUP(B31,'Catalogue MAEC 23-27'!A:E,3,0)</f>
        <v>#N/A</v>
      </c>
      <c r="E31" s="23" t="e">
        <f>VLOOKUP(B31,'Catalogue MAEC 23-27'!A:E,5,0)</f>
        <v>#N/A</v>
      </c>
      <c r="F31" s="75"/>
      <c r="G31" s="75"/>
      <c r="H31" s="75"/>
      <c r="I31" s="64"/>
      <c r="J31" s="41"/>
      <c r="K31" s="41"/>
      <c r="L31" s="79" t="e">
        <f t="shared" si="0"/>
        <v>#N/A</v>
      </c>
      <c r="M31" s="65" t="e">
        <f t="shared" si="2"/>
        <v>#N/A</v>
      </c>
      <c r="N31" s="65" t="e">
        <f t="shared" si="3"/>
        <v>#N/A</v>
      </c>
      <c r="O31" s="76">
        <f t="shared" si="4"/>
        <v>0</v>
      </c>
      <c r="P31" s="40"/>
      <c r="Q31" s="42"/>
      <c r="R31" s="81" t="e">
        <f t="shared" si="1"/>
        <v>#N/A</v>
      </c>
      <c r="S31" s="75"/>
    </row>
    <row r="32" spans="1:19" x14ac:dyDescent="0.3">
      <c r="A32" s="72">
        <f>'Annexe1-MesuresPrevues'!C31</f>
        <v>0</v>
      </c>
      <c r="B32" s="72">
        <f>'Annexe1-MesuresPrevues'!D31</f>
        <v>0</v>
      </c>
      <c r="C32" s="72" t="e">
        <f>'Annexe1-MesuresPrevues'!H31</f>
        <v>#N/A</v>
      </c>
      <c r="D32" s="23" t="e">
        <f>VLOOKUP(B32,'Catalogue MAEC 23-27'!A:E,3,0)</f>
        <v>#N/A</v>
      </c>
      <c r="E32" s="23" t="e">
        <f>VLOOKUP(B32,'Catalogue MAEC 23-27'!A:E,5,0)</f>
        <v>#N/A</v>
      </c>
      <c r="F32" s="75"/>
      <c r="G32" s="75"/>
      <c r="H32" s="75"/>
      <c r="I32" s="64"/>
      <c r="J32" s="41"/>
      <c r="K32" s="41"/>
      <c r="L32" s="79" t="e">
        <f t="shared" si="0"/>
        <v>#N/A</v>
      </c>
      <c r="M32" s="65" t="e">
        <f t="shared" si="2"/>
        <v>#N/A</v>
      </c>
      <c r="N32" s="65" t="e">
        <f t="shared" si="3"/>
        <v>#N/A</v>
      </c>
      <c r="O32" s="76">
        <f t="shared" si="4"/>
        <v>0</v>
      </c>
      <c r="P32" s="40"/>
      <c r="Q32" s="42"/>
      <c r="R32" s="81" t="e">
        <f t="shared" si="1"/>
        <v>#N/A</v>
      </c>
      <c r="S32" s="75"/>
    </row>
    <row r="33" spans="1:19" x14ac:dyDescent="0.3">
      <c r="A33" s="72">
        <f>'Annexe1-MesuresPrevues'!C32</f>
        <v>0</v>
      </c>
      <c r="B33" s="72">
        <f>'Annexe1-MesuresPrevues'!D32</f>
        <v>0</v>
      </c>
      <c r="C33" s="72" t="e">
        <f>'Annexe1-MesuresPrevues'!H32</f>
        <v>#N/A</v>
      </c>
      <c r="D33" s="23" t="e">
        <f>VLOOKUP(B33,'Catalogue MAEC 23-27'!A:E,3,0)</f>
        <v>#N/A</v>
      </c>
      <c r="E33" s="23" t="e">
        <f>VLOOKUP(B33,'Catalogue MAEC 23-27'!A:E,5,0)</f>
        <v>#N/A</v>
      </c>
      <c r="F33" s="75"/>
      <c r="G33" s="75"/>
      <c r="H33" s="75"/>
      <c r="I33" s="64"/>
      <c r="J33" s="41"/>
      <c r="K33" s="41"/>
      <c r="L33" s="79" t="e">
        <f t="shared" si="0"/>
        <v>#N/A</v>
      </c>
      <c r="M33" s="65" t="e">
        <f t="shared" si="2"/>
        <v>#N/A</v>
      </c>
      <c r="N33" s="65" t="e">
        <f t="shared" si="3"/>
        <v>#N/A</v>
      </c>
      <c r="O33" s="76">
        <f t="shared" si="4"/>
        <v>0</v>
      </c>
      <c r="P33" s="40"/>
      <c r="Q33" s="42"/>
      <c r="R33" s="81" t="e">
        <f t="shared" si="1"/>
        <v>#N/A</v>
      </c>
      <c r="S33" s="75"/>
    </row>
  </sheetData>
  <dataConsolidate/>
  <mergeCells count="2">
    <mergeCell ref="J1:L1"/>
    <mergeCell ref="P1:R1"/>
  </mergeCells>
  <conditionalFormatting sqref="I4:I33">
    <cfRule type="expression" dxfId="0" priority="1">
      <formula>$H4="Autre fin"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Paramètres!$B$3:$B$19</xm:f>
          </x14:formula1>
          <xm:sqref>H4:H33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L33"/>
  <sheetViews>
    <sheetView workbookViewId="0">
      <selection activeCell="D21" sqref="D21"/>
    </sheetView>
  </sheetViews>
  <sheetFormatPr baseColWidth="10" defaultRowHeight="14.4" x14ac:dyDescent="0.3"/>
  <cols>
    <col min="1" max="1" width="34.44140625" style="1" customWidth="1"/>
    <col min="2" max="2" width="12.5546875" bestFit="1" customWidth="1"/>
    <col min="3" max="3" width="31.5546875" customWidth="1"/>
    <col min="4" max="4" width="25.44140625" customWidth="1"/>
    <col min="5" max="5" width="25.44140625" style="1" customWidth="1"/>
    <col min="6" max="6" width="41.5546875" customWidth="1"/>
    <col min="7" max="7" width="13.5546875" customWidth="1"/>
    <col min="8" max="8" width="27.44140625" customWidth="1"/>
    <col min="9" max="9" width="27.5546875" customWidth="1"/>
    <col min="10" max="10" width="16.44140625" customWidth="1"/>
    <col min="11" max="11" width="51.109375" customWidth="1"/>
  </cols>
  <sheetData>
    <row r="1" spans="1:12" s="1" customFormat="1" x14ac:dyDescent="0.3">
      <c r="C1" s="114" t="s">
        <v>215</v>
      </c>
      <c r="D1" s="114"/>
      <c r="E1" s="114"/>
      <c r="F1" s="114"/>
      <c r="G1" s="114"/>
      <c r="H1" s="115" t="s">
        <v>216</v>
      </c>
      <c r="I1" s="115"/>
      <c r="J1" s="115"/>
      <c r="K1" s="115"/>
      <c r="L1" s="115"/>
    </row>
    <row r="2" spans="1:12" x14ac:dyDescent="0.3">
      <c r="A2" s="43" t="s">
        <v>128</v>
      </c>
      <c r="B2" s="43" t="s">
        <v>74</v>
      </c>
      <c r="C2" s="43" t="s">
        <v>140</v>
      </c>
      <c r="D2" s="43" t="s">
        <v>124</v>
      </c>
      <c r="E2" s="43" t="s">
        <v>141</v>
      </c>
      <c r="F2" s="43" t="s">
        <v>125</v>
      </c>
      <c r="G2" s="43" t="s">
        <v>126</v>
      </c>
      <c r="H2" s="52" t="s">
        <v>140</v>
      </c>
      <c r="I2" s="52" t="s">
        <v>124</v>
      </c>
      <c r="J2" s="52" t="s">
        <v>141</v>
      </c>
      <c r="K2" s="52" t="s">
        <v>125</v>
      </c>
      <c r="L2" s="52" t="s">
        <v>126</v>
      </c>
    </row>
    <row r="3" spans="1:12" s="1" customFormat="1" ht="30.6" x14ac:dyDescent="0.3">
      <c r="A3" s="50"/>
      <c r="B3" s="50"/>
      <c r="C3" s="50" t="s">
        <v>139</v>
      </c>
      <c r="D3" s="50"/>
      <c r="E3" s="50" t="s">
        <v>142</v>
      </c>
      <c r="F3" s="50" t="s">
        <v>186</v>
      </c>
      <c r="G3" s="50"/>
      <c r="H3" s="50" t="s">
        <v>139</v>
      </c>
      <c r="I3" s="50"/>
      <c r="J3" s="50" t="s">
        <v>142</v>
      </c>
      <c r="K3" s="50" t="s">
        <v>186</v>
      </c>
      <c r="L3" s="50"/>
    </row>
    <row r="4" spans="1:12" x14ac:dyDescent="0.3">
      <c r="A4" s="39">
        <f>'Annexe1-MesuresPrevues'!C3</f>
        <v>0</v>
      </c>
      <c r="B4" s="39" t="e">
        <f>'Annexe1-MesuresPrevues'!H3</f>
        <v>#N/A</v>
      </c>
      <c r="C4" s="41"/>
      <c r="D4" s="41"/>
      <c r="E4" s="41"/>
      <c r="F4" s="51"/>
      <c r="G4" s="41"/>
      <c r="H4" s="42"/>
      <c r="I4" s="42"/>
      <c r="J4" s="42"/>
      <c r="K4" s="77"/>
      <c r="L4" s="42"/>
    </row>
    <row r="5" spans="1:12" x14ac:dyDescent="0.3">
      <c r="A5" s="39">
        <f>'Annexe1-MesuresPrevues'!C4</f>
        <v>0</v>
      </c>
      <c r="B5" s="39" t="e">
        <f>'Annexe1-MesuresPrevues'!H4</f>
        <v>#N/A</v>
      </c>
      <c r="C5" s="41"/>
      <c r="D5" s="41"/>
      <c r="E5" s="41"/>
      <c r="F5" s="51"/>
      <c r="G5" s="41"/>
      <c r="H5" s="42"/>
      <c r="I5" s="42"/>
      <c r="J5" s="42"/>
      <c r="K5" s="77"/>
      <c r="L5" s="42"/>
    </row>
    <row r="6" spans="1:12" x14ac:dyDescent="0.3">
      <c r="A6" s="39">
        <f>'Annexe1-MesuresPrevues'!C5</f>
        <v>0</v>
      </c>
      <c r="B6" s="39" t="e">
        <f>'Annexe1-MesuresPrevues'!H5</f>
        <v>#N/A</v>
      </c>
      <c r="C6" s="41"/>
      <c r="D6" s="41"/>
      <c r="E6" s="41"/>
      <c r="F6" s="51"/>
      <c r="G6" s="41"/>
      <c r="H6" s="42"/>
      <c r="I6" s="42"/>
      <c r="J6" s="42"/>
      <c r="K6" s="77"/>
      <c r="L6" s="42"/>
    </row>
    <row r="7" spans="1:12" x14ac:dyDescent="0.3">
      <c r="A7" s="39">
        <f>'Annexe1-MesuresPrevues'!C6</f>
        <v>0</v>
      </c>
      <c r="B7" s="39" t="e">
        <f>'Annexe1-MesuresPrevues'!H6</f>
        <v>#N/A</v>
      </c>
      <c r="C7" s="41"/>
      <c r="D7" s="41"/>
      <c r="E7" s="41"/>
      <c r="F7" s="51"/>
      <c r="G7" s="41"/>
      <c r="H7" s="42"/>
      <c r="I7" s="42"/>
      <c r="J7" s="42"/>
      <c r="K7" s="77"/>
      <c r="L7" s="42"/>
    </row>
    <row r="8" spans="1:12" x14ac:dyDescent="0.3">
      <c r="A8" s="39">
        <f>'Annexe1-MesuresPrevues'!C7</f>
        <v>0</v>
      </c>
      <c r="B8" s="39" t="e">
        <f>'Annexe1-MesuresPrevues'!H7</f>
        <v>#N/A</v>
      </c>
      <c r="C8" s="41"/>
      <c r="D8" s="41"/>
      <c r="E8" s="41"/>
      <c r="F8" s="51"/>
      <c r="G8" s="41"/>
      <c r="H8" s="42"/>
      <c r="I8" s="42"/>
      <c r="J8" s="42"/>
      <c r="K8" s="77"/>
      <c r="L8" s="42"/>
    </row>
    <row r="9" spans="1:12" x14ac:dyDescent="0.3">
      <c r="A9" s="39">
        <f>'Annexe1-MesuresPrevues'!C8</f>
        <v>0</v>
      </c>
      <c r="B9" s="39" t="e">
        <f>'Annexe1-MesuresPrevues'!H8</f>
        <v>#N/A</v>
      </c>
      <c r="C9" s="41"/>
      <c r="D9" s="41"/>
      <c r="E9" s="41"/>
      <c r="F9" s="51"/>
      <c r="G9" s="41"/>
      <c r="H9" s="42"/>
      <c r="I9" s="42"/>
      <c r="J9" s="42"/>
      <c r="K9" s="77"/>
      <c r="L9" s="42"/>
    </row>
    <row r="10" spans="1:12" x14ac:dyDescent="0.3">
      <c r="A10" s="39">
        <f>'Annexe1-MesuresPrevues'!C9</f>
        <v>0</v>
      </c>
      <c r="B10" s="39" t="e">
        <f>'Annexe1-MesuresPrevues'!H9</f>
        <v>#N/A</v>
      </c>
      <c r="C10" s="41"/>
      <c r="D10" s="41"/>
      <c r="E10" s="41"/>
      <c r="F10" s="51"/>
      <c r="G10" s="41"/>
      <c r="H10" s="42"/>
      <c r="I10" s="42"/>
      <c r="J10" s="42"/>
      <c r="K10" s="77"/>
      <c r="L10" s="42"/>
    </row>
    <row r="11" spans="1:12" x14ac:dyDescent="0.3">
      <c r="A11" s="39">
        <f>'Annexe1-MesuresPrevues'!C10</f>
        <v>0</v>
      </c>
      <c r="B11" s="39" t="e">
        <f>'Annexe1-MesuresPrevues'!H10</f>
        <v>#N/A</v>
      </c>
      <c r="C11" s="41"/>
      <c r="D11" s="41"/>
      <c r="E11" s="41"/>
      <c r="F11" s="51"/>
      <c r="G11" s="41"/>
      <c r="H11" s="42"/>
      <c r="I11" s="42"/>
      <c r="J11" s="42"/>
      <c r="K11" s="77"/>
      <c r="L11" s="42"/>
    </row>
    <row r="12" spans="1:12" x14ac:dyDescent="0.3">
      <c r="A12" s="39">
        <f>'Annexe1-MesuresPrevues'!C11</f>
        <v>0</v>
      </c>
      <c r="B12" s="39" t="e">
        <f>'Annexe1-MesuresPrevues'!H11</f>
        <v>#N/A</v>
      </c>
      <c r="C12" s="41"/>
      <c r="D12" s="41"/>
      <c r="E12" s="41"/>
      <c r="F12" s="51"/>
      <c r="G12" s="41"/>
      <c r="H12" s="42"/>
      <c r="I12" s="42"/>
      <c r="J12" s="42"/>
      <c r="K12" s="77"/>
      <c r="L12" s="42"/>
    </row>
    <row r="13" spans="1:12" x14ac:dyDescent="0.3">
      <c r="A13" s="39">
        <f>'Annexe1-MesuresPrevues'!C12</f>
        <v>0</v>
      </c>
      <c r="B13" s="39" t="e">
        <f>'Annexe1-MesuresPrevues'!H12</f>
        <v>#N/A</v>
      </c>
      <c r="C13" s="41"/>
      <c r="D13" s="41"/>
      <c r="E13" s="41"/>
      <c r="F13" s="51"/>
      <c r="G13" s="41"/>
      <c r="H13" s="42"/>
      <c r="I13" s="42"/>
      <c r="J13" s="42"/>
      <c r="K13" s="77"/>
      <c r="L13" s="42"/>
    </row>
    <row r="14" spans="1:12" x14ac:dyDescent="0.3">
      <c r="A14" s="39">
        <f>'Annexe1-MesuresPrevues'!C13</f>
        <v>0</v>
      </c>
      <c r="B14" s="39" t="e">
        <f>'Annexe1-MesuresPrevues'!H13</f>
        <v>#N/A</v>
      </c>
      <c r="C14" s="41"/>
      <c r="D14" s="41"/>
      <c r="E14" s="41"/>
      <c r="F14" s="51"/>
      <c r="G14" s="41"/>
      <c r="H14" s="42"/>
      <c r="I14" s="42"/>
      <c r="J14" s="42"/>
      <c r="K14" s="77"/>
      <c r="L14" s="42"/>
    </row>
    <row r="15" spans="1:12" x14ac:dyDescent="0.3">
      <c r="A15" s="39">
        <f>'Annexe1-MesuresPrevues'!C14</f>
        <v>0</v>
      </c>
      <c r="B15" s="39" t="e">
        <f>'Annexe1-MesuresPrevues'!H14</f>
        <v>#N/A</v>
      </c>
      <c r="C15" s="41"/>
      <c r="D15" s="41"/>
      <c r="E15" s="41"/>
      <c r="F15" s="51"/>
      <c r="G15" s="41"/>
      <c r="H15" s="42"/>
      <c r="I15" s="42"/>
      <c r="J15" s="42"/>
      <c r="K15" s="77"/>
      <c r="L15" s="42"/>
    </row>
    <row r="16" spans="1:12" x14ac:dyDescent="0.3">
      <c r="A16" s="39">
        <f>'Annexe1-MesuresPrevues'!C15</f>
        <v>0</v>
      </c>
      <c r="B16" s="39" t="e">
        <f>'Annexe1-MesuresPrevues'!H15</f>
        <v>#N/A</v>
      </c>
      <c r="C16" s="41"/>
      <c r="D16" s="41"/>
      <c r="E16" s="41"/>
      <c r="F16" s="51"/>
      <c r="G16" s="41"/>
      <c r="H16" s="42"/>
      <c r="I16" s="42"/>
      <c r="J16" s="42"/>
      <c r="K16" s="77"/>
      <c r="L16" s="42"/>
    </row>
    <row r="17" spans="1:12" x14ac:dyDescent="0.3">
      <c r="A17" s="39">
        <f>'Annexe1-MesuresPrevues'!C16</f>
        <v>0</v>
      </c>
      <c r="B17" s="39" t="e">
        <f>'Annexe1-MesuresPrevues'!H16</f>
        <v>#N/A</v>
      </c>
      <c r="C17" s="41"/>
      <c r="D17" s="41"/>
      <c r="E17" s="41"/>
      <c r="F17" s="51"/>
      <c r="G17" s="41"/>
      <c r="H17" s="42"/>
      <c r="I17" s="42"/>
      <c r="J17" s="42"/>
      <c r="K17" s="77"/>
      <c r="L17" s="42"/>
    </row>
    <row r="18" spans="1:12" x14ac:dyDescent="0.3">
      <c r="A18" s="39">
        <f>'Annexe1-MesuresPrevues'!C17</f>
        <v>0</v>
      </c>
      <c r="B18" s="39" t="e">
        <f>'Annexe1-MesuresPrevues'!H17</f>
        <v>#N/A</v>
      </c>
      <c r="C18" s="41"/>
      <c r="D18" s="41"/>
      <c r="E18" s="41"/>
      <c r="F18" s="51"/>
      <c r="G18" s="41"/>
      <c r="H18" s="42"/>
      <c r="I18" s="42"/>
      <c r="J18" s="42"/>
      <c r="K18" s="77"/>
      <c r="L18" s="42"/>
    </row>
    <row r="19" spans="1:12" x14ac:dyDescent="0.3">
      <c r="A19" s="39">
        <f>'Annexe1-MesuresPrevues'!C18</f>
        <v>0</v>
      </c>
      <c r="B19" s="39" t="e">
        <f>'Annexe1-MesuresPrevues'!H18</f>
        <v>#N/A</v>
      </c>
      <c r="C19" s="41"/>
      <c r="D19" s="41"/>
      <c r="E19" s="41"/>
      <c r="F19" s="51"/>
      <c r="G19" s="41"/>
      <c r="H19" s="42"/>
      <c r="I19" s="42"/>
      <c r="J19" s="42"/>
      <c r="K19" s="77"/>
      <c r="L19" s="42"/>
    </row>
    <row r="20" spans="1:12" x14ac:dyDescent="0.3">
      <c r="A20" s="39">
        <f>'Annexe1-MesuresPrevues'!C19</f>
        <v>0</v>
      </c>
      <c r="B20" s="39" t="e">
        <f>'Annexe1-MesuresPrevues'!H19</f>
        <v>#N/A</v>
      </c>
      <c r="C20" s="41"/>
      <c r="D20" s="41"/>
      <c r="E20" s="41"/>
      <c r="F20" s="51"/>
      <c r="G20" s="41"/>
      <c r="H20" s="42"/>
      <c r="I20" s="42"/>
      <c r="J20" s="42"/>
      <c r="K20" s="77"/>
      <c r="L20" s="42"/>
    </row>
    <row r="21" spans="1:12" x14ac:dyDescent="0.3">
      <c r="A21" s="39">
        <f>'Annexe1-MesuresPrevues'!C20</f>
        <v>0</v>
      </c>
      <c r="B21" s="39" t="e">
        <f>'Annexe1-MesuresPrevues'!H20</f>
        <v>#N/A</v>
      </c>
      <c r="C21" s="41"/>
      <c r="D21" s="41"/>
      <c r="E21" s="41"/>
      <c r="F21" s="51"/>
      <c r="G21" s="41"/>
      <c r="H21" s="42"/>
      <c r="I21" s="42"/>
      <c r="J21" s="42"/>
      <c r="K21" s="77"/>
      <c r="L21" s="42"/>
    </row>
    <row r="22" spans="1:12" x14ac:dyDescent="0.3">
      <c r="A22" s="39">
        <f>'Annexe1-MesuresPrevues'!C21</f>
        <v>0</v>
      </c>
      <c r="B22" s="39" t="e">
        <f>'Annexe1-MesuresPrevues'!H21</f>
        <v>#N/A</v>
      </c>
      <c r="C22" s="41"/>
      <c r="D22" s="41"/>
      <c r="E22" s="41"/>
      <c r="F22" s="51"/>
      <c r="G22" s="41"/>
      <c r="H22" s="42"/>
      <c r="I22" s="42"/>
      <c r="J22" s="42"/>
      <c r="K22" s="77"/>
      <c r="L22" s="42"/>
    </row>
    <row r="23" spans="1:12" x14ac:dyDescent="0.3">
      <c r="A23" s="39">
        <f>'Annexe1-MesuresPrevues'!C22</f>
        <v>0</v>
      </c>
      <c r="B23" s="39" t="e">
        <f>'Annexe1-MesuresPrevues'!H22</f>
        <v>#N/A</v>
      </c>
      <c r="C23" s="41"/>
      <c r="D23" s="41"/>
      <c r="E23" s="41"/>
      <c r="F23" s="51"/>
      <c r="G23" s="41"/>
      <c r="H23" s="42"/>
      <c r="I23" s="42"/>
      <c r="J23" s="42"/>
      <c r="K23" s="77"/>
      <c r="L23" s="42"/>
    </row>
    <row r="24" spans="1:12" x14ac:dyDescent="0.3">
      <c r="A24" s="39">
        <f>'Annexe1-MesuresPrevues'!C23</f>
        <v>0</v>
      </c>
      <c r="B24" s="39" t="e">
        <f>'Annexe1-MesuresPrevues'!H23</f>
        <v>#N/A</v>
      </c>
      <c r="C24" s="41"/>
      <c r="D24" s="41"/>
      <c r="E24" s="41"/>
      <c r="F24" s="51"/>
      <c r="G24" s="41"/>
      <c r="H24" s="42"/>
      <c r="I24" s="42"/>
      <c r="J24" s="42"/>
      <c r="K24" s="77"/>
      <c r="L24" s="42"/>
    </row>
    <row r="25" spans="1:12" x14ac:dyDescent="0.3">
      <c r="A25" s="39">
        <f>'Annexe1-MesuresPrevues'!C24</f>
        <v>0</v>
      </c>
      <c r="B25" s="39" t="e">
        <f>'Annexe1-MesuresPrevues'!H24</f>
        <v>#N/A</v>
      </c>
      <c r="C25" s="41"/>
      <c r="D25" s="41"/>
      <c r="E25" s="41"/>
      <c r="F25" s="51"/>
      <c r="G25" s="41"/>
      <c r="H25" s="42"/>
      <c r="I25" s="42"/>
      <c r="J25" s="42"/>
      <c r="K25" s="77"/>
      <c r="L25" s="42"/>
    </row>
    <row r="26" spans="1:12" x14ac:dyDescent="0.3">
      <c r="A26" s="39">
        <f>'Annexe1-MesuresPrevues'!C25</f>
        <v>0</v>
      </c>
      <c r="B26" s="39" t="e">
        <f>'Annexe1-MesuresPrevues'!H25</f>
        <v>#N/A</v>
      </c>
      <c r="C26" s="41"/>
      <c r="D26" s="41"/>
      <c r="E26" s="41"/>
      <c r="F26" s="51"/>
      <c r="G26" s="41"/>
      <c r="H26" s="42"/>
      <c r="I26" s="42"/>
      <c r="J26" s="42"/>
      <c r="K26" s="77"/>
      <c r="L26" s="42"/>
    </row>
    <row r="27" spans="1:12" x14ac:dyDescent="0.3">
      <c r="A27" s="39">
        <f>'Annexe1-MesuresPrevues'!C26</f>
        <v>0</v>
      </c>
      <c r="B27" s="39" t="e">
        <f>'Annexe1-MesuresPrevues'!H26</f>
        <v>#N/A</v>
      </c>
      <c r="C27" s="41"/>
      <c r="D27" s="41"/>
      <c r="E27" s="41"/>
      <c r="F27" s="51"/>
      <c r="G27" s="41"/>
      <c r="H27" s="42"/>
      <c r="I27" s="42"/>
      <c r="J27" s="42"/>
      <c r="K27" s="77"/>
      <c r="L27" s="42"/>
    </row>
    <row r="28" spans="1:12" x14ac:dyDescent="0.3">
      <c r="A28" s="39">
        <f>'Annexe1-MesuresPrevues'!C27</f>
        <v>0</v>
      </c>
      <c r="B28" s="39" t="e">
        <f>'Annexe1-MesuresPrevues'!H27</f>
        <v>#N/A</v>
      </c>
      <c r="C28" s="41"/>
      <c r="D28" s="41"/>
      <c r="E28" s="41"/>
      <c r="F28" s="51"/>
      <c r="G28" s="41"/>
      <c r="H28" s="42"/>
      <c r="I28" s="42"/>
      <c r="J28" s="42"/>
      <c r="K28" s="77"/>
      <c r="L28" s="42"/>
    </row>
    <row r="29" spans="1:12" x14ac:dyDescent="0.3">
      <c r="A29" s="39">
        <f>'Annexe1-MesuresPrevues'!C28</f>
        <v>0</v>
      </c>
      <c r="B29" s="39" t="e">
        <f>'Annexe1-MesuresPrevues'!H28</f>
        <v>#N/A</v>
      </c>
      <c r="C29" s="41"/>
      <c r="D29" s="41"/>
      <c r="E29" s="41"/>
      <c r="F29" s="51"/>
      <c r="G29" s="41"/>
      <c r="H29" s="42"/>
      <c r="I29" s="42"/>
      <c r="J29" s="42"/>
      <c r="K29" s="77"/>
      <c r="L29" s="42"/>
    </row>
    <row r="30" spans="1:12" x14ac:dyDescent="0.3">
      <c r="A30" s="39">
        <f>'Annexe1-MesuresPrevues'!C29</f>
        <v>0</v>
      </c>
      <c r="B30" s="39" t="e">
        <f>'Annexe1-MesuresPrevues'!H29</f>
        <v>#N/A</v>
      </c>
      <c r="C30" s="41"/>
      <c r="D30" s="41"/>
      <c r="E30" s="41"/>
      <c r="F30" s="51"/>
      <c r="G30" s="41"/>
      <c r="H30" s="42"/>
      <c r="I30" s="42"/>
      <c r="J30" s="42"/>
      <c r="K30" s="77"/>
      <c r="L30" s="42"/>
    </row>
    <row r="31" spans="1:12" x14ac:dyDescent="0.3">
      <c r="A31" s="39">
        <f>'Annexe1-MesuresPrevues'!C30</f>
        <v>0</v>
      </c>
      <c r="B31" s="39" t="e">
        <f>'Annexe1-MesuresPrevues'!H30</f>
        <v>#N/A</v>
      </c>
      <c r="C31" s="41"/>
      <c r="D31" s="41"/>
      <c r="E31" s="41"/>
      <c r="F31" s="51"/>
      <c r="G31" s="41"/>
      <c r="H31" s="42"/>
      <c r="I31" s="42"/>
      <c r="J31" s="42"/>
      <c r="K31" s="77"/>
      <c r="L31" s="42"/>
    </row>
    <row r="32" spans="1:12" x14ac:dyDescent="0.3">
      <c r="A32" s="39">
        <f>'Annexe1-MesuresPrevues'!C31</f>
        <v>0</v>
      </c>
      <c r="B32" s="39" t="e">
        <f>'Annexe1-MesuresPrevues'!H31</f>
        <v>#N/A</v>
      </c>
      <c r="C32" s="41"/>
      <c r="D32" s="41"/>
      <c r="E32" s="41"/>
      <c r="F32" s="51"/>
      <c r="G32" s="41"/>
      <c r="H32" s="42"/>
      <c r="I32" s="42"/>
      <c r="J32" s="42"/>
      <c r="K32" s="77"/>
      <c r="L32" s="42"/>
    </row>
    <row r="33" spans="1:12" x14ac:dyDescent="0.3">
      <c r="A33" s="39">
        <f>'Annexe1-MesuresPrevues'!C32</f>
        <v>0</v>
      </c>
      <c r="B33" s="39" t="e">
        <f>'Annexe1-MesuresPrevues'!H32</f>
        <v>#N/A</v>
      </c>
      <c r="C33" s="41"/>
      <c r="D33" s="41"/>
      <c r="E33" s="41"/>
      <c r="F33" s="51"/>
      <c r="G33" s="41"/>
      <c r="H33" s="42"/>
      <c r="I33" s="42"/>
      <c r="J33" s="42"/>
      <c r="K33" s="77"/>
      <c r="L33" s="42"/>
    </row>
  </sheetData>
  <mergeCells count="2">
    <mergeCell ref="C1:G1"/>
    <mergeCell ref="H1:L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Paramètres!$D$3:$D$4</xm:f>
          </x14:formula1>
          <xm:sqref>E4:E33 J4:J33</xm:sqref>
        </x14:dataValidation>
        <x14:dataValidation type="list" allowBlank="1" showInputMessage="1" showErrorMessage="1">
          <x14:formula1>
            <xm:f>Paramètres!$E$3:$E$5</xm:f>
          </x14:formula1>
          <xm:sqref>F4:F33 K4:K33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S9"/>
  <sheetViews>
    <sheetView workbookViewId="0">
      <selection activeCell="J16" sqref="J16"/>
    </sheetView>
  </sheetViews>
  <sheetFormatPr baseColWidth="10" defaultRowHeight="14.4" x14ac:dyDescent="0.3"/>
  <cols>
    <col min="1" max="1" width="23.44140625" bestFit="1" customWidth="1"/>
    <col min="2" max="2" width="27.5546875" customWidth="1"/>
  </cols>
  <sheetData>
    <row r="1" spans="1:19" s="1" customFormat="1" x14ac:dyDescent="0.3"/>
    <row r="2" spans="1:19" s="1" customFormat="1" x14ac:dyDescent="0.3">
      <c r="A2" s="99" t="str">
        <f>"Financement 2023 du PAEC "&amp;Formulaire!E2</f>
        <v xml:space="preserve">Financement 2023 du PAEC </v>
      </c>
      <c r="B2" s="99"/>
    </row>
    <row r="4" spans="1:19" x14ac:dyDescent="0.3">
      <c r="A4" s="1"/>
      <c r="B4" s="1"/>
      <c r="C4" s="67" t="s">
        <v>79</v>
      </c>
      <c r="D4" s="67" t="s">
        <v>65</v>
      </c>
      <c r="E4" s="67" t="s">
        <v>135</v>
      </c>
      <c r="F4" s="67" t="s">
        <v>175</v>
      </c>
      <c r="G4" s="67" t="s">
        <v>62</v>
      </c>
      <c r="H4" s="67" t="s">
        <v>176</v>
      </c>
      <c r="I4" s="67" t="s">
        <v>177</v>
      </c>
      <c r="J4" s="67" t="s">
        <v>178</v>
      </c>
      <c r="K4" s="67" t="s">
        <v>179</v>
      </c>
      <c r="L4" s="67" t="s">
        <v>64</v>
      </c>
      <c r="M4" s="67" t="s">
        <v>180</v>
      </c>
      <c r="N4" s="67" t="s">
        <v>181</v>
      </c>
      <c r="O4" s="67" t="s">
        <v>182</v>
      </c>
      <c r="P4" s="67" t="s">
        <v>183</v>
      </c>
      <c r="Q4" s="67" t="s">
        <v>184</v>
      </c>
      <c r="R4" s="67" t="e">
        <f>VLOOKUP("Autre fin",'Annexe3-BudgetPrevu'!H4:I33,2,0)</f>
        <v>#N/A</v>
      </c>
      <c r="S4" s="66"/>
    </row>
    <row r="5" spans="1:19" x14ac:dyDescent="0.3">
      <c r="A5" s="68" t="s">
        <v>191</v>
      </c>
      <c r="B5" s="68">
        <f>Formulaire!E8</f>
        <v>0</v>
      </c>
      <c r="C5" s="83">
        <f>IF(ISNA(SUMIF('Annexe3-BudgetPrevu'!A$4:A$33,B5,'Annexe3-BudgetPrevu'!M$4:M$33)),0,SUMIF('Annexe3-BudgetPrevu'!A$4:A$33,B5,'Annexe3-BudgetPrevu'!M$4:M$33))</f>
        <v>0</v>
      </c>
      <c r="D5" s="83">
        <f>SUMIFS('Annexe3-BudgetPrevu'!$N$4:$N$33,'Annexe3-BudgetPrevu'!$A$4:$A$33,'SyntheseFin 2023'!$B5,'Annexe3-BudgetPrevu'!$O$4:$O$33,'SyntheseFin 2023'!D$4)</f>
        <v>0</v>
      </c>
      <c r="E5" s="83">
        <f>SUMIFS('Annexe3-BudgetPrevu'!$N$4:$N$33,'Annexe3-BudgetPrevu'!$A$4:$A$33,'SyntheseFin 2023'!$B5,'Annexe3-BudgetPrevu'!$O$4:$O$33,'SyntheseFin 2023'!E$4)</f>
        <v>0</v>
      </c>
      <c r="F5" s="83">
        <f>SUMIFS('Annexe3-BudgetPrevu'!$N$4:$N$33,'Annexe3-BudgetPrevu'!$A$4:$A$33,'SyntheseFin 2023'!$B5,'Annexe3-BudgetPrevu'!$O$4:$O$33,'SyntheseFin 2023'!F$4)</f>
        <v>0</v>
      </c>
      <c r="G5" s="83">
        <f>SUMIFS('Annexe3-BudgetPrevu'!$N$4:$N$33,'Annexe3-BudgetPrevu'!$A$4:$A$33,'SyntheseFin 2023'!$B5,'Annexe3-BudgetPrevu'!$O$4:$O$33,'SyntheseFin 2023'!G$4)</f>
        <v>0</v>
      </c>
      <c r="H5" s="83">
        <f>SUMIFS('Annexe3-BudgetPrevu'!$N$4:$N$33,'Annexe3-BudgetPrevu'!$A$4:$A$33,'SyntheseFin 2023'!$B5,'Annexe3-BudgetPrevu'!$O$4:$O$33,'SyntheseFin 2023'!H$4)</f>
        <v>0</v>
      </c>
      <c r="I5" s="83">
        <f>SUMIFS('Annexe3-BudgetPrevu'!$N$4:$N$33,'Annexe3-BudgetPrevu'!$A$4:$A$33,'SyntheseFin 2023'!$B5,'Annexe3-BudgetPrevu'!$O$4:$O$33,'SyntheseFin 2023'!I$4)</f>
        <v>0</v>
      </c>
      <c r="J5" s="83">
        <f>SUMIFS('Annexe3-BudgetPrevu'!$N$4:$N$33,'Annexe3-BudgetPrevu'!$A$4:$A$33,'SyntheseFin 2023'!$B5,'Annexe3-BudgetPrevu'!$O$4:$O$33,'SyntheseFin 2023'!J$4)</f>
        <v>0</v>
      </c>
      <c r="K5" s="83">
        <f>SUMIFS('Annexe3-BudgetPrevu'!$N$4:$N$33,'Annexe3-BudgetPrevu'!$A$4:$A$33,'SyntheseFin 2023'!$B5,'Annexe3-BudgetPrevu'!$O$4:$O$33,'SyntheseFin 2023'!K$4)</f>
        <v>0</v>
      </c>
      <c r="L5" s="83">
        <f>SUMIFS('Annexe3-BudgetPrevu'!$N$4:$N$33,'Annexe3-BudgetPrevu'!$A$4:$A$33,'SyntheseFin 2023'!$B5,'Annexe3-BudgetPrevu'!$O$4:$O$33,'SyntheseFin 2023'!L$4)</f>
        <v>0</v>
      </c>
      <c r="M5" s="83">
        <f>SUMIFS('Annexe3-BudgetPrevu'!$N$4:$N$33,'Annexe3-BudgetPrevu'!$A$4:$A$33,'SyntheseFin 2023'!$B5,'Annexe3-BudgetPrevu'!$O$4:$O$33,'SyntheseFin 2023'!M$4)</f>
        <v>0</v>
      </c>
      <c r="N5" s="83">
        <f>SUMIFS('Annexe3-BudgetPrevu'!$N$4:$N$33,'Annexe3-BudgetPrevu'!$A$4:$A$33,'SyntheseFin 2023'!$B5,'Annexe3-BudgetPrevu'!$O$4:$O$33,'SyntheseFin 2023'!N$4)</f>
        <v>0</v>
      </c>
      <c r="O5" s="83">
        <f>SUMIFS('Annexe3-BudgetPrevu'!$N$4:$N$33,'Annexe3-BudgetPrevu'!$A$4:$A$33,'SyntheseFin 2023'!$B5,'Annexe3-BudgetPrevu'!$O$4:$O$33,'SyntheseFin 2023'!O$4)</f>
        <v>0</v>
      </c>
      <c r="P5" s="83">
        <f>SUMIFS('Annexe3-BudgetPrevu'!$N$4:$N$33,'Annexe3-BudgetPrevu'!$A$4:$A$33,'SyntheseFin 2023'!$B5,'Annexe3-BudgetPrevu'!$O$4:$O$33,'SyntheseFin 2023'!P$4)</f>
        <v>0</v>
      </c>
      <c r="Q5" s="83">
        <f>SUMIFS('Annexe3-BudgetPrevu'!$N$4:$N$33,'Annexe3-BudgetPrevu'!$A$4:$A$33,'SyntheseFin 2023'!$B5,'Annexe3-BudgetPrevu'!$O$4:$O$33,'SyntheseFin 2023'!Q$4)</f>
        <v>0</v>
      </c>
      <c r="R5" s="83">
        <f>SUMIFS('Annexe3-BudgetPrevu'!$N$4:$N$33,'Annexe3-BudgetPrevu'!$A$4:$A$33,'SyntheseFin 2023'!$B5,'Annexe3-BudgetPrevu'!$O$4:$O$33,'SyntheseFin 2023'!R$4)</f>
        <v>0</v>
      </c>
      <c r="S5" s="84">
        <f>SUM(C5:R5)</f>
        <v>0</v>
      </c>
    </row>
    <row r="6" spans="1:19" x14ac:dyDescent="0.3">
      <c r="A6" s="68" t="s">
        <v>192</v>
      </c>
      <c r="B6" s="68">
        <f>Formulaire!E10</f>
        <v>0</v>
      </c>
      <c r="C6" s="83">
        <f>IF(ISNA(SUMIF('Annexe3-BudgetPrevu'!A$4:A$33,B6,'Annexe3-BudgetPrevu'!M$4:M$33)),0,SUMIF('Annexe3-BudgetPrevu'!A$4:A$33,B6,'Annexe3-BudgetPrevu'!M$4:M$33))</f>
        <v>0</v>
      </c>
      <c r="D6" s="83">
        <f>SUMIFS('Annexe3-BudgetPrevu'!$N$4:$N$33,'Annexe3-BudgetPrevu'!$A$4:$A$33,'SyntheseFin 2023'!$B6,'Annexe3-BudgetPrevu'!$O$4:$O$33,'SyntheseFin 2023'!D$4)</f>
        <v>0</v>
      </c>
      <c r="E6" s="83">
        <f>SUMIFS('Annexe3-BudgetPrevu'!$N$4:$N$33,'Annexe3-BudgetPrevu'!$A$4:$A$33,'SyntheseFin 2023'!$B6,'Annexe3-BudgetPrevu'!$O$4:$O$33,'SyntheseFin 2023'!E$4)</f>
        <v>0</v>
      </c>
      <c r="F6" s="83">
        <f>SUMIFS('Annexe3-BudgetPrevu'!$N$4:$N$33,'Annexe3-BudgetPrevu'!$A$4:$A$33,'SyntheseFin 2023'!$B6,'Annexe3-BudgetPrevu'!$O$4:$O$33,'SyntheseFin 2023'!F$4)</f>
        <v>0</v>
      </c>
      <c r="G6" s="83">
        <f>SUMIFS('Annexe3-BudgetPrevu'!$N$4:$N$33,'Annexe3-BudgetPrevu'!$A$4:$A$33,'SyntheseFin 2023'!$B6,'Annexe3-BudgetPrevu'!$O$4:$O$33,'SyntheseFin 2023'!G$4)</f>
        <v>0</v>
      </c>
      <c r="H6" s="83">
        <f>SUMIFS('Annexe3-BudgetPrevu'!$N$4:$N$33,'Annexe3-BudgetPrevu'!$A$4:$A$33,'SyntheseFin 2023'!$B6,'Annexe3-BudgetPrevu'!$O$4:$O$33,'SyntheseFin 2023'!H$4)</f>
        <v>0</v>
      </c>
      <c r="I6" s="83">
        <f>SUMIFS('Annexe3-BudgetPrevu'!$N$4:$N$33,'Annexe3-BudgetPrevu'!$A$4:$A$33,'SyntheseFin 2023'!$B6,'Annexe3-BudgetPrevu'!$O$4:$O$33,'SyntheseFin 2023'!I$4)</f>
        <v>0</v>
      </c>
      <c r="J6" s="83">
        <f>SUMIFS('Annexe3-BudgetPrevu'!$N$4:$N$33,'Annexe3-BudgetPrevu'!$A$4:$A$33,'SyntheseFin 2023'!$B6,'Annexe3-BudgetPrevu'!$O$4:$O$33,'SyntheseFin 2023'!J$4)</f>
        <v>0</v>
      </c>
      <c r="K6" s="83">
        <f>SUMIFS('Annexe3-BudgetPrevu'!$N$4:$N$33,'Annexe3-BudgetPrevu'!$A$4:$A$33,'SyntheseFin 2023'!$B6,'Annexe3-BudgetPrevu'!$O$4:$O$33,'SyntheseFin 2023'!K$4)</f>
        <v>0</v>
      </c>
      <c r="L6" s="83">
        <f>SUMIFS('Annexe3-BudgetPrevu'!$N$4:$N$33,'Annexe3-BudgetPrevu'!$A$4:$A$33,'SyntheseFin 2023'!$B6,'Annexe3-BudgetPrevu'!$O$4:$O$33,'SyntheseFin 2023'!L$4)</f>
        <v>0</v>
      </c>
      <c r="M6" s="83">
        <f>SUMIFS('Annexe3-BudgetPrevu'!$N$4:$N$33,'Annexe3-BudgetPrevu'!$A$4:$A$33,'SyntheseFin 2023'!$B6,'Annexe3-BudgetPrevu'!$O$4:$O$33,'SyntheseFin 2023'!M$4)</f>
        <v>0</v>
      </c>
      <c r="N6" s="83">
        <f>SUMIFS('Annexe3-BudgetPrevu'!$N$4:$N$33,'Annexe3-BudgetPrevu'!$A$4:$A$33,'SyntheseFin 2023'!$B6,'Annexe3-BudgetPrevu'!$O$4:$O$33,'SyntheseFin 2023'!N$4)</f>
        <v>0</v>
      </c>
      <c r="O6" s="83">
        <f>SUMIFS('Annexe3-BudgetPrevu'!$N$4:$N$33,'Annexe3-BudgetPrevu'!$A$4:$A$33,'SyntheseFin 2023'!$B6,'Annexe3-BudgetPrevu'!$O$4:$O$33,'SyntheseFin 2023'!O$4)</f>
        <v>0</v>
      </c>
      <c r="P6" s="83">
        <f>SUMIFS('Annexe3-BudgetPrevu'!$N$4:$N$33,'Annexe3-BudgetPrevu'!$A$4:$A$33,'SyntheseFin 2023'!$B6,'Annexe3-BudgetPrevu'!$O$4:$O$33,'SyntheseFin 2023'!P$4)</f>
        <v>0</v>
      </c>
      <c r="Q6" s="83">
        <f>SUMIFS('Annexe3-BudgetPrevu'!$N$4:$N$33,'Annexe3-BudgetPrevu'!$A$4:$A$33,'SyntheseFin 2023'!$B6,'Annexe3-BudgetPrevu'!$O$4:$O$33,'SyntheseFin 2023'!Q$4)</f>
        <v>0</v>
      </c>
      <c r="R6" s="83">
        <f>SUMIFS('Annexe3-BudgetPrevu'!$N$4:$N$33,'Annexe3-BudgetPrevu'!$A$4:$A$33,'SyntheseFin 2023'!$B6,'Annexe3-BudgetPrevu'!$O$4:$O$33,'SyntheseFin 2023'!R$4)</f>
        <v>0</v>
      </c>
      <c r="S6" s="84">
        <f t="shared" ref="S6:S9" si="0">SUM(C6:R6)</f>
        <v>0</v>
      </c>
    </row>
    <row r="7" spans="1:19" x14ac:dyDescent="0.3">
      <c r="A7" s="68" t="s">
        <v>193</v>
      </c>
      <c r="B7" s="68">
        <f>Formulaire!E11</f>
        <v>0</v>
      </c>
      <c r="C7" s="83">
        <f>IF(ISNA(SUMIF('Annexe3-BudgetPrevu'!A$4:A$33,B7,'Annexe3-BudgetPrevu'!M$4:M$33)),0,SUMIF('Annexe3-BudgetPrevu'!A$4:A$33,B7,'Annexe3-BudgetPrevu'!M$4:M$33))</f>
        <v>0</v>
      </c>
      <c r="D7" s="83">
        <f>SUMIFS('Annexe3-BudgetPrevu'!$N$4:$N$33,'Annexe3-BudgetPrevu'!$A$4:$A$33,'SyntheseFin 2023'!$B7,'Annexe3-BudgetPrevu'!$O$4:$O$33,'SyntheseFin 2023'!D$4)</f>
        <v>0</v>
      </c>
      <c r="E7" s="83">
        <f>SUMIFS('Annexe3-BudgetPrevu'!$N$4:$N$33,'Annexe3-BudgetPrevu'!$A$4:$A$33,'SyntheseFin 2023'!$B7,'Annexe3-BudgetPrevu'!$O$4:$O$33,'SyntheseFin 2023'!E$4)</f>
        <v>0</v>
      </c>
      <c r="F7" s="83">
        <f>SUMIFS('Annexe3-BudgetPrevu'!$N$4:$N$33,'Annexe3-BudgetPrevu'!$A$4:$A$33,'SyntheseFin 2023'!$B7,'Annexe3-BudgetPrevu'!$O$4:$O$33,'SyntheseFin 2023'!F$4)</f>
        <v>0</v>
      </c>
      <c r="G7" s="83">
        <f>SUMIFS('Annexe3-BudgetPrevu'!$N$4:$N$33,'Annexe3-BudgetPrevu'!$A$4:$A$33,'SyntheseFin 2023'!$B7,'Annexe3-BudgetPrevu'!$O$4:$O$33,'SyntheseFin 2023'!G$4)</f>
        <v>0</v>
      </c>
      <c r="H7" s="83">
        <f>SUMIFS('Annexe3-BudgetPrevu'!$N$4:$N$33,'Annexe3-BudgetPrevu'!$A$4:$A$33,'SyntheseFin 2023'!$B7,'Annexe3-BudgetPrevu'!$O$4:$O$33,'SyntheseFin 2023'!H$4)</f>
        <v>0</v>
      </c>
      <c r="I7" s="83">
        <f>SUMIFS('Annexe3-BudgetPrevu'!$N$4:$N$33,'Annexe3-BudgetPrevu'!$A$4:$A$33,'SyntheseFin 2023'!$B7,'Annexe3-BudgetPrevu'!$O$4:$O$33,'SyntheseFin 2023'!I$4)</f>
        <v>0</v>
      </c>
      <c r="J7" s="83">
        <f>SUMIFS('Annexe3-BudgetPrevu'!$N$4:$N$33,'Annexe3-BudgetPrevu'!$A$4:$A$33,'SyntheseFin 2023'!$B7,'Annexe3-BudgetPrevu'!$O$4:$O$33,'SyntheseFin 2023'!J$4)</f>
        <v>0</v>
      </c>
      <c r="K7" s="83">
        <f>SUMIFS('Annexe3-BudgetPrevu'!$N$4:$N$33,'Annexe3-BudgetPrevu'!$A$4:$A$33,'SyntheseFin 2023'!$B7,'Annexe3-BudgetPrevu'!$O$4:$O$33,'SyntheseFin 2023'!K$4)</f>
        <v>0</v>
      </c>
      <c r="L7" s="83">
        <f>SUMIFS('Annexe3-BudgetPrevu'!$N$4:$N$33,'Annexe3-BudgetPrevu'!$A$4:$A$33,'SyntheseFin 2023'!$B7,'Annexe3-BudgetPrevu'!$O$4:$O$33,'SyntheseFin 2023'!L$4)</f>
        <v>0</v>
      </c>
      <c r="M7" s="83">
        <f>SUMIFS('Annexe3-BudgetPrevu'!$N$4:$N$33,'Annexe3-BudgetPrevu'!$A$4:$A$33,'SyntheseFin 2023'!$B7,'Annexe3-BudgetPrevu'!$O$4:$O$33,'SyntheseFin 2023'!M$4)</f>
        <v>0</v>
      </c>
      <c r="N7" s="83">
        <f>SUMIFS('Annexe3-BudgetPrevu'!$N$4:$N$33,'Annexe3-BudgetPrevu'!$A$4:$A$33,'SyntheseFin 2023'!$B7,'Annexe3-BudgetPrevu'!$O$4:$O$33,'SyntheseFin 2023'!N$4)</f>
        <v>0</v>
      </c>
      <c r="O7" s="83">
        <f>SUMIFS('Annexe3-BudgetPrevu'!$N$4:$N$33,'Annexe3-BudgetPrevu'!$A$4:$A$33,'SyntheseFin 2023'!$B7,'Annexe3-BudgetPrevu'!$O$4:$O$33,'SyntheseFin 2023'!O$4)</f>
        <v>0</v>
      </c>
      <c r="P7" s="83">
        <f>SUMIFS('Annexe3-BudgetPrevu'!$N$4:$N$33,'Annexe3-BudgetPrevu'!$A$4:$A$33,'SyntheseFin 2023'!$B7,'Annexe3-BudgetPrevu'!$O$4:$O$33,'SyntheseFin 2023'!P$4)</f>
        <v>0</v>
      </c>
      <c r="Q7" s="83">
        <f>SUMIFS('Annexe3-BudgetPrevu'!$N$4:$N$33,'Annexe3-BudgetPrevu'!$A$4:$A$33,'SyntheseFin 2023'!$B7,'Annexe3-BudgetPrevu'!$O$4:$O$33,'SyntheseFin 2023'!Q$4)</f>
        <v>0</v>
      </c>
      <c r="R7" s="83">
        <f>SUMIFS('Annexe3-BudgetPrevu'!$N$4:$N$33,'Annexe3-BudgetPrevu'!$A$4:$A$33,'SyntheseFin 2023'!$B7,'Annexe3-BudgetPrevu'!$O$4:$O$33,'SyntheseFin 2023'!R$4)</f>
        <v>0</v>
      </c>
      <c r="S7" s="84">
        <f t="shared" si="0"/>
        <v>0</v>
      </c>
    </row>
    <row r="8" spans="1:19" x14ac:dyDescent="0.3">
      <c r="A8" s="68" t="s">
        <v>194</v>
      </c>
      <c r="B8" s="68">
        <f>Formulaire!E12</f>
        <v>0</v>
      </c>
      <c r="C8" s="83">
        <f>IF(ISNA(SUMIF('Annexe3-BudgetPrevu'!A$4:A$33,B8,'Annexe3-BudgetPrevu'!M$4:M$33)),0,SUMIF('Annexe3-BudgetPrevu'!A$4:A$33,B8,'Annexe3-BudgetPrevu'!M$4:M$33))</f>
        <v>0</v>
      </c>
      <c r="D8" s="83">
        <f>SUMIFS('Annexe3-BudgetPrevu'!$N$4:$N$33,'Annexe3-BudgetPrevu'!$A$4:$A$33,'SyntheseFin 2023'!$B8,'Annexe3-BudgetPrevu'!$O$4:$O$33,'SyntheseFin 2023'!D$4)</f>
        <v>0</v>
      </c>
      <c r="E8" s="83">
        <f>SUMIFS('Annexe3-BudgetPrevu'!$N$4:$N$33,'Annexe3-BudgetPrevu'!$A$4:$A$33,'SyntheseFin 2023'!$B8,'Annexe3-BudgetPrevu'!$O$4:$O$33,'SyntheseFin 2023'!E$4)</f>
        <v>0</v>
      </c>
      <c r="F8" s="83">
        <f>SUMIFS('Annexe3-BudgetPrevu'!$N$4:$N$33,'Annexe3-BudgetPrevu'!$A$4:$A$33,'SyntheseFin 2023'!$B8,'Annexe3-BudgetPrevu'!$O$4:$O$33,'SyntheseFin 2023'!F$4)</f>
        <v>0</v>
      </c>
      <c r="G8" s="83">
        <f>SUMIFS('Annexe3-BudgetPrevu'!$N$4:$N$33,'Annexe3-BudgetPrevu'!$A$4:$A$33,'SyntheseFin 2023'!$B8,'Annexe3-BudgetPrevu'!$O$4:$O$33,'SyntheseFin 2023'!G$4)</f>
        <v>0</v>
      </c>
      <c r="H8" s="83">
        <f>SUMIFS('Annexe3-BudgetPrevu'!$N$4:$N$33,'Annexe3-BudgetPrevu'!$A$4:$A$33,'SyntheseFin 2023'!$B8,'Annexe3-BudgetPrevu'!$O$4:$O$33,'SyntheseFin 2023'!H$4)</f>
        <v>0</v>
      </c>
      <c r="I8" s="83">
        <f>SUMIFS('Annexe3-BudgetPrevu'!$N$4:$N$33,'Annexe3-BudgetPrevu'!$A$4:$A$33,'SyntheseFin 2023'!$B8,'Annexe3-BudgetPrevu'!$O$4:$O$33,'SyntheseFin 2023'!I$4)</f>
        <v>0</v>
      </c>
      <c r="J8" s="83">
        <f>SUMIFS('Annexe3-BudgetPrevu'!$N$4:$N$33,'Annexe3-BudgetPrevu'!$A$4:$A$33,'SyntheseFin 2023'!$B8,'Annexe3-BudgetPrevu'!$O$4:$O$33,'SyntheseFin 2023'!J$4)</f>
        <v>0</v>
      </c>
      <c r="K8" s="83">
        <f>SUMIFS('Annexe3-BudgetPrevu'!$N$4:$N$33,'Annexe3-BudgetPrevu'!$A$4:$A$33,'SyntheseFin 2023'!$B8,'Annexe3-BudgetPrevu'!$O$4:$O$33,'SyntheseFin 2023'!K$4)</f>
        <v>0</v>
      </c>
      <c r="L8" s="83">
        <f>SUMIFS('Annexe3-BudgetPrevu'!$N$4:$N$33,'Annexe3-BudgetPrevu'!$A$4:$A$33,'SyntheseFin 2023'!$B8,'Annexe3-BudgetPrevu'!$O$4:$O$33,'SyntheseFin 2023'!L$4)</f>
        <v>0</v>
      </c>
      <c r="M8" s="83">
        <f>SUMIFS('Annexe3-BudgetPrevu'!$N$4:$N$33,'Annexe3-BudgetPrevu'!$A$4:$A$33,'SyntheseFin 2023'!$B8,'Annexe3-BudgetPrevu'!$O$4:$O$33,'SyntheseFin 2023'!M$4)</f>
        <v>0</v>
      </c>
      <c r="N8" s="83">
        <f>SUMIFS('Annexe3-BudgetPrevu'!$N$4:$N$33,'Annexe3-BudgetPrevu'!$A$4:$A$33,'SyntheseFin 2023'!$B8,'Annexe3-BudgetPrevu'!$O$4:$O$33,'SyntheseFin 2023'!N$4)</f>
        <v>0</v>
      </c>
      <c r="O8" s="83">
        <f>SUMIFS('Annexe3-BudgetPrevu'!$N$4:$N$33,'Annexe3-BudgetPrevu'!$A$4:$A$33,'SyntheseFin 2023'!$B8,'Annexe3-BudgetPrevu'!$O$4:$O$33,'SyntheseFin 2023'!O$4)</f>
        <v>0</v>
      </c>
      <c r="P8" s="83">
        <f>SUMIFS('Annexe3-BudgetPrevu'!$N$4:$N$33,'Annexe3-BudgetPrevu'!$A$4:$A$33,'SyntheseFin 2023'!$B8,'Annexe3-BudgetPrevu'!$O$4:$O$33,'SyntheseFin 2023'!P$4)</f>
        <v>0</v>
      </c>
      <c r="Q8" s="83">
        <f>SUMIFS('Annexe3-BudgetPrevu'!$N$4:$N$33,'Annexe3-BudgetPrevu'!$A$4:$A$33,'SyntheseFin 2023'!$B8,'Annexe3-BudgetPrevu'!$O$4:$O$33,'SyntheseFin 2023'!Q$4)</f>
        <v>0</v>
      </c>
      <c r="R8" s="83">
        <f>SUMIFS('Annexe3-BudgetPrevu'!$N$4:$N$33,'Annexe3-BudgetPrevu'!$A$4:$A$33,'SyntheseFin 2023'!$B8,'Annexe3-BudgetPrevu'!$O$4:$O$33,'SyntheseFin 2023'!R$4)</f>
        <v>0</v>
      </c>
      <c r="S8" s="84">
        <f t="shared" si="0"/>
        <v>0</v>
      </c>
    </row>
    <row r="9" spans="1:19" x14ac:dyDescent="0.3">
      <c r="C9" s="84">
        <f>SUM(C5:C8)</f>
        <v>0</v>
      </c>
      <c r="D9" s="84">
        <f t="shared" ref="D9:R9" si="1">SUM(D5:D8)</f>
        <v>0</v>
      </c>
      <c r="E9" s="84">
        <f t="shared" si="1"/>
        <v>0</v>
      </c>
      <c r="F9" s="84">
        <f t="shared" si="1"/>
        <v>0</v>
      </c>
      <c r="G9" s="84">
        <f t="shared" si="1"/>
        <v>0</v>
      </c>
      <c r="H9" s="84">
        <f t="shared" si="1"/>
        <v>0</v>
      </c>
      <c r="I9" s="84">
        <f t="shared" si="1"/>
        <v>0</v>
      </c>
      <c r="J9" s="84">
        <f t="shared" si="1"/>
        <v>0</v>
      </c>
      <c r="K9" s="84">
        <f t="shared" si="1"/>
        <v>0</v>
      </c>
      <c r="L9" s="84">
        <f t="shared" si="1"/>
        <v>0</v>
      </c>
      <c r="M9" s="84">
        <f t="shared" si="1"/>
        <v>0</v>
      </c>
      <c r="N9" s="84">
        <f t="shared" si="1"/>
        <v>0</v>
      </c>
      <c r="O9" s="84">
        <f t="shared" si="1"/>
        <v>0</v>
      </c>
      <c r="P9" s="84">
        <f t="shared" si="1"/>
        <v>0</v>
      </c>
      <c r="Q9" s="84">
        <f t="shared" si="1"/>
        <v>0</v>
      </c>
      <c r="R9" s="84">
        <f t="shared" si="1"/>
        <v>0</v>
      </c>
      <c r="S9" s="84">
        <f t="shared" si="0"/>
        <v>0</v>
      </c>
    </row>
  </sheetData>
  <mergeCells count="1">
    <mergeCell ref="A2:B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U80"/>
  <sheetViews>
    <sheetView topLeftCell="A27" zoomScale="70" zoomScaleNormal="70" zoomScaleSheetLayoutView="90" workbookViewId="0">
      <pane xSplit="5" topLeftCell="F1" activePane="topRight" state="frozen"/>
      <selection activeCell="C28" sqref="A28:C28"/>
      <selection pane="topRight" activeCell="L3" sqref="L3"/>
    </sheetView>
  </sheetViews>
  <sheetFormatPr baseColWidth="10" defaultRowHeight="14.4" outlineLevelCol="1" x14ac:dyDescent="0.3"/>
  <cols>
    <col min="1" max="1" width="79.5546875" style="15" customWidth="1"/>
    <col min="2" max="2" width="16" style="1" hidden="1" customWidth="1" outlineLevel="1"/>
    <col min="3" max="3" width="16" hidden="1" customWidth="1" outlineLevel="1"/>
    <col min="4" max="4" width="25.44140625" hidden="1" customWidth="1" outlineLevel="1"/>
    <col min="5" max="5" width="14.44140625" hidden="1" customWidth="1" outlineLevel="1"/>
    <col min="6" max="6" width="30.44140625" bestFit="1" customWidth="1" collapsed="1"/>
    <col min="7" max="7" width="30.44140625" style="1" customWidth="1"/>
    <col min="8" max="8" width="22.5546875" bestFit="1" customWidth="1"/>
    <col min="9" max="10" width="24.5546875" customWidth="1"/>
    <col min="11" max="11" width="22.5546875" customWidth="1"/>
    <col min="12" max="12" width="27.5546875" customWidth="1"/>
    <col min="13" max="13" width="22.44140625" customWidth="1"/>
    <col min="14" max="14" width="25.88671875" customWidth="1"/>
    <col min="15" max="15" width="17.109375" customWidth="1"/>
    <col min="16" max="16" width="18.88671875" customWidth="1"/>
    <col min="17" max="17" width="16.109375" customWidth="1"/>
  </cols>
  <sheetData>
    <row r="1" spans="1:19" s="2" customFormat="1" ht="46.8" x14ac:dyDescent="0.3">
      <c r="A1" s="16" t="s">
        <v>14</v>
      </c>
      <c r="B1" s="3" t="s">
        <v>134</v>
      </c>
      <c r="C1" s="3" t="s">
        <v>0</v>
      </c>
      <c r="D1" s="3" t="s">
        <v>1</v>
      </c>
      <c r="E1" s="3" t="s">
        <v>63</v>
      </c>
      <c r="F1" s="3" t="s">
        <v>82</v>
      </c>
      <c r="G1" s="24" t="s">
        <v>84</v>
      </c>
      <c r="H1" s="3" t="s">
        <v>82</v>
      </c>
      <c r="I1" s="24" t="s">
        <v>84</v>
      </c>
      <c r="J1" s="3" t="s">
        <v>82</v>
      </c>
      <c r="K1" s="24" t="s">
        <v>84</v>
      </c>
      <c r="L1" s="3" t="s">
        <v>82</v>
      </c>
      <c r="M1" s="24" t="s">
        <v>84</v>
      </c>
      <c r="N1" s="3" t="s">
        <v>82</v>
      </c>
      <c r="O1" s="24" t="s">
        <v>84</v>
      </c>
      <c r="P1" s="3" t="s">
        <v>82</v>
      </c>
      <c r="Q1" s="24" t="s">
        <v>84</v>
      </c>
      <c r="R1" s="3" t="s">
        <v>82</v>
      </c>
      <c r="S1" s="24" t="s">
        <v>84</v>
      </c>
    </row>
    <row r="2" spans="1:19" s="1" customFormat="1" ht="115.2" x14ac:dyDescent="0.3">
      <c r="A2" s="13" t="s">
        <v>16</v>
      </c>
      <c r="B2" s="4" t="s">
        <v>272</v>
      </c>
      <c r="C2" s="4" t="s">
        <v>2</v>
      </c>
      <c r="D2" s="4" t="s">
        <v>15</v>
      </c>
      <c r="E2" s="4">
        <v>92</v>
      </c>
      <c r="F2" s="25" t="s">
        <v>85</v>
      </c>
      <c r="G2" s="25" t="s">
        <v>236</v>
      </c>
      <c r="H2" s="25" t="s">
        <v>86</v>
      </c>
      <c r="I2" s="26" t="s">
        <v>236</v>
      </c>
      <c r="J2" s="25" t="s">
        <v>92</v>
      </c>
      <c r="K2" s="29" t="s">
        <v>93</v>
      </c>
      <c r="L2" s="25" t="s">
        <v>94</v>
      </c>
      <c r="M2" s="25" t="s">
        <v>95</v>
      </c>
      <c r="N2" s="25" t="s">
        <v>346</v>
      </c>
      <c r="O2" s="25" t="s">
        <v>347</v>
      </c>
      <c r="P2" s="30"/>
      <c r="Q2" s="30"/>
      <c r="R2" s="34"/>
      <c r="S2" s="34"/>
    </row>
    <row r="3" spans="1:19" s="1" customFormat="1" ht="115.2" x14ac:dyDescent="0.3">
      <c r="A3" s="13" t="s">
        <v>44</v>
      </c>
      <c r="B3" s="4" t="s">
        <v>273</v>
      </c>
      <c r="C3" s="4" t="s">
        <v>2</v>
      </c>
      <c r="D3" s="4" t="s">
        <v>15</v>
      </c>
      <c r="E3" s="4">
        <v>119</v>
      </c>
      <c r="F3" s="25" t="s">
        <v>85</v>
      </c>
      <c r="G3" s="25" t="s">
        <v>236</v>
      </c>
      <c r="H3" s="25" t="s">
        <v>86</v>
      </c>
      <c r="I3" s="26" t="s">
        <v>236</v>
      </c>
      <c r="J3" s="25" t="s">
        <v>92</v>
      </c>
      <c r="K3" s="29" t="s">
        <v>93</v>
      </c>
      <c r="L3" s="25" t="s">
        <v>94</v>
      </c>
      <c r="M3" s="25" t="s">
        <v>95</v>
      </c>
      <c r="N3" s="25" t="s">
        <v>346</v>
      </c>
      <c r="O3" s="25" t="s">
        <v>347</v>
      </c>
      <c r="P3" s="30"/>
      <c r="Q3" s="30"/>
      <c r="R3" s="34"/>
      <c r="S3" s="34"/>
    </row>
    <row r="4" spans="1:19" s="1" customFormat="1" ht="115.2" x14ac:dyDescent="0.3">
      <c r="A4" s="13" t="s">
        <v>61</v>
      </c>
      <c r="B4" s="4" t="s">
        <v>274</v>
      </c>
      <c r="C4" s="4" t="s">
        <v>2</v>
      </c>
      <c r="D4" s="4" t="s">
        <v>15</v>
      </c>
      <c r="E4" s="4">
        <v>201</v>
      </c>
      <c r="F4" s="25" t="s">
        <v>85</v>
      </c>
      <c r="G4" s="25" t="s">
        <v>236</v>
      </c>
      <c r="H4" s="25" t="s">
        <v>86</v>
      </c>
      <c r="I4" s="26" t="s">
        <v>236</v>
      </c>
      <c r="J4" s="25" t="s">
        <v>92</v>
      </c>
      <c r="K4" s="29" t="s">
        <v>93</v>
      </c>
      <c r="L4" s="25" t="s">
        <v>94</v>
      </c>
      <c r="M4" s="25" t="s">
        <v>95</v>
      </c>
      <c r="N4" s="25" t="s">
        <v>346</v>
      </c>
      <c r="O4" s="25" t="s">
        <v>347</v>
      </c>
      <c r="P4" s="30"/>
      <c r="Q4" s="30"/>
      <c r="R4" s="34"/>
      <c r="S4" s="34"/>
    </row>
    <row r="5" spans="1:19" s="1" customFormat="1" ht="115.2" x14ac:dyDescent="0.3">
      <c r="A5" s="17" t="s">
        <v>68</v>
      </c>
      <c r="B5" s="4" t="s">
        <v>275</v>
      </c>
      <c r="C5" s="4" t="s">
        <v>2</v>
      </c>
      <c r="D5" s="4" t="s">
        <v>15</v>
      </c>
      <c r="E5" s="4">
        <v>69</v>
      </c>
      <c r="F5" s="25" t="s">
        <v>85</v>
      </c>
      <c r="G5" s="25" t="s">
        <v>236</v>
      </c>
      <c r="H5" s="25" t="s">
        <v>86</v>
      </c>
      <c r="I5" s="26" t="s">
        <v>236</v>
      </c>
      <c r="J5" s="25" t="s">
        <v>92</v>
      </c>
      <c r="K5" s="29" t="s">
        <v>93</v>
      </c>
      <c r="L5" s="25" t="s">
        <v>94</v>
      </c>
      <c r="M5" s="25" t="s">
        <v>95</v>
      </c>
      <c r="N5" s="25" t="s">
        <v>346</v>
      </c>
      <c r="O5" s="25" t="s">
        <v>347</v>
      </c>
      <c r="P5" s="30"/>
      <c r="Q5" s="30"/>
      <c r="R5" s="34"/>
      <c r="S5" s="34"/>
    </row>
    <row r="6" spans="1:19" s="1" customFormat="1" ht="115.2" x14ac:dyDescent="0.3">
      <c r="A6" s="6" t="s">
        <v>17</v>
      </c>
      <c r="B6" s="4" t="s">
        <v>276</v>
      </c>
      <c r="C6" s="4" t="s">
        <v>2</v>
      </c>
      <c r="D6" s="4" t="s">
        <v>15</v>
      </c>
      <c r="E6" s="4">
        <v>122</v>
      </c>
      <c r="F6" s="25" t="s">
        <v>85</v>
      </c>
      <c r="G6" s="25" t="s">
        <v>237</v>
      </c>
      <c r="H6" s="25" t="s">
        <v>86</v>
      </c>
      <c r="I6" s="26" t="s">
        <v>238</v>
      </c>
      <c r="J6" s="25" t="s">
        <v>92</v>
      </c>
      <c r="K6" s="29" t="s">
        <v>93</v>
      </c>
      <c r="L6" s="25" t="s">
        <v>94</v>
      </c>
      <c r="M6" s="25" t="s">
        <v>95</v>
      </c>
      <c r="N6" s="25" t="s">
        <v>346</v>
      </c>
      <c r="O6" s="25" t="s">
        <v>347</v>
      </c>
      <c r="P6" s="30"/>
      <c r="Q6" s="30"/>
      <c r="R6" s="34"/>
      <c r="S6" s="34"/>
    </row>
    <row r="7" spans="1:19" s="1" customFormat="1" ht="115.2" x14ac:dyDescent="0.3">
      <c r="A7" s="6" t="s">
        <v>18</v>
      </c>
      <c r="B7" s="4" t="s">
        <v>277</v>
      </c>
      <c r="C7" s="4" t="s">
        <v>2</v>
      </c>
      <c r="D7" s="4" t="s">
        <v>15</v>
      </c>
      <c r="E7" s="4">
        <v>143</v>
      </c>
      <c r="F7" s="25" t="s">
        <v>85</v>
      </c>
      <c r="G7" s="25" t="s">
        <v>237</v>
      </c>
      <c r="H7" s="25" t="s">
        <v>86</v>
      </c>
      <c r="I7" s="26" t="s">
        <v>238</v>
      </c>
      <c r="J7" s="25" t="s">
        <v>92</v>
      </c>
      <c r="K7" s="29" t="s">
        <v>93</v>
      </c>
      <c r="L7" s="25" t="s">
        <v>94</v>
      </c>
      <c r="M7" s="25" t="s">
        <v>95</v>
      </c>
      <c r="N7" s="25" t="s">
        <v>346</v>
      </c>
      <c r="O7" s="25" t="s">
        <v>347</v>
      </c>
      <c r="P7" s="30"/>
      <c r="Q7" s="30"/>
      <c r="R7" s="34"/>
      <c r="S7" s="34"/>
    </row>
    <row r="8" spans="1:19" s="1" customFormat="1" ht="115.2" x14ac:dyDescent="0.3">
      <c r="A8" s="6" t="s">
        <v>19</v>
      </c>
      <c r="B8" s="4" t="s">
        <v>278</v>
      </c>
      <c r="C8" s="4" t="s">
        <v>2</v>
      </c>
      <c r="D8" s="4" t="s">
        <v>15</v>
      </c>
      <c r="E8" s="4">
        <v>281</v>
      </c>
      <c r="F8" s="25" t="s">
        <v>85</v>
      </c>
      <c r="G8" s="25" t="s">
        <v>237</v>
      </c>
      <c r="H8" s="25" t="s">
        <v>86</v>
      </c>
      <c r="I8" s="26" t="s">
        <v>238</v>
      </c>
      <c r="J8" s="25" t="s">
        <v>92</v>
      </c>
      <c r="K8" s="29" t="s">
        <v>93</v>
      </c>
      <c r="L8" s="25" t="s">
        <v>94</v>
      </c>
      <c r="M8" s="25" t="s">
        <v>95</v>
      </c>
      <c r="N8" s="25" t="s">
        <v>346</v>
      </c>
      <c r="O8" s="25" t="s">
        <v>347</v>
      </c>
      <c r="P8" s="30"/>
      <c r="Q8" s="30"/>
      <c r="R8" s="34"/>
      <c r="S8" s="34"/>
    </row>
    <row r="9" spans="1:19" s="1" customFormat="1" ht="115.2" x14ac:dyDescent="0.3">
      <c r="A9" s="6" t="s">
        <v>20</v>
      </c>
      <c r="B9" s="4" t="s">
        <v>279</v>
      </c>
      <c r="C9" s="4" t="s">
        <v>2</v>
      </c>
      <c r="D9" s="4" t="s">
        <v>15</v>
      </c>
      <c r="E9" s="4">
        <v>137</v>
      </c>
      <c r="F9" s="25" t="s">
        <v>85</v>
      </c>
      <c r="G9" s="25" t="s">
        <v>237</v>
      </c>
      <c r="H9" s="25" t="s">
        <v>86</v>
      </c>
      <c r="I9" s="26" t="s">
        <v>238</v>
      </c>
      <c r="J9" s="25" t="s">
        <v>92</v>
      </c>
      <c r="K9" s="29" t="s">
        <v>93</v>
      </c>
      <c r="L9" s="25" t="s">
        <v>94</v>
      </c>
      <c r="M9" s="25" t="s">
        <v>95</v>
      </c>
      <c r="N9" s="25" t="s">
        <v>346</v>
      </c>
      <c r="O9" s="25" t="s">
        <v>347</v>
      </c>
      <c r="P9" s="30"/>
      <c r="Q9" s="30"/>
      <c r="R9" s="34"/>
      <c r="S9" s="34"/>
    </row>
    <row r="10" spans="1:19" s="1" customFormat="1" ht="115.2" x14ac:dyDescent="0.3">
      <c r="A10" s="6" t="s">
        <v>21</v>
      </c>
      <c r="B10" s="4" t="s">
        <v>280</v>
      </c>
      <c r="C10" s="4" t="s">
        <v>2</v>
      </c>
      <c r="D10" s="4" t="s">
        <v>15</v>
      </c>
      <c r="E10" s="4">
        <v>201</v>
      </c>
      <c r="F10" s="25" t="s">
        <v>85</v>
      </c>
      <c r="G10" s="25" t="s">
        <v>237</v>
      </c>
      <c r="H10" s="25" t="s">
        <v>86</v>
      </c>
      <c r="I10" s="26" t="s">
        <v>238</v>
      </c>
      <c r="J10" s="25" t="s">
        <v>92</v>
      </c>
      <c r="K10" s="29" t="s">
        <v>93</v>
      </c>
      <c r="L10" s="25" t="s">
        <v>94</v>
      </c>
      <c r="M10" s="25" t="s">
        <v>95</v>
      </c>
      <c r="N10" s="25" t="s">
        <v>346</v>
      </c>
      <c r="O10" s="25" t="s">
        <v>347</v>
      </c>
      <c r="P10" s="30"/>
      <c r="Q10" s="30"/>
      <c r="R10" s="34"/>
      <c r="S10" s="34"/>
    </row>
    <row r="11" spans="1:19" s="1" customFormat="1" ht="115.2" x14ac:dyDescent="0.3">
      <c r="A11" s="6" t="s">
        <v>22</v>
      </c>
      <c r="B11" s="4" t="s">
        <v>281</v>
      </c>
      <c r="C11" s="4" t="s">
        <v>2</v>
      </c>
      <c r="D11" s="4" t="s">
        <v>15</v>
      </c>
      <c r="E11" s="4">
        <v>306</v>
      </c>
      <c r="F11" s="25" t="s">
        <v>85</v>
      </c>
      <c r="G11" s="25" t="s">
        <v>237</v>
      </c>
      <c r="H11" s="25" t="s">
        <v>86</v>
      </c>
      <c r="I11" s="26" t="s">
        <v>238</v>
      </c>
      <c r="J11" s="25" t="s">
        <v>92</v>
      </c>
      <c r="K11" s="29" t="s">
        <v>93</v>
      </c>
      <c r="L11" s="25" t="s">
        <v>94</v>
      </c>
      <c r="M11" s="25" t="s">
        <v>95</v>
      </c>
      <c r="N11" s="25" t="s">
        <v>346</v>
      </c>
      <c r="O11" s="25" t="s">
        <v>347</v>
      </c>
      <c r="P11" s="30"/>
      <c r="Q11" s="30"/>
      <c r="R11" s="34"/>
      <c r="S11" s="34"/>
    </row>
    <row r="12" spans="1:19" s="1" customFormat="1" ht="115.2" x14ac:dyDescent="0.3">
      <c r="A12" s="6" t="s">
        <v>41</v>
      </c>
      <c r="B12" s="4" t="s">
        <v>282</v>
      </c>
      <c r="C12" s="4" t="s">
        <v>2</v>
      </c>
      <c r="D12" s="4" t="s">
        <v>15</v>
      </c>
      <c r="E12" s="4">
        <v>149</v>
      </c>
      <c r="F12" s="25" t="s">
        <v>85</v>
      </c>
      <c r="G12" s="25" t="s">
        <v>237</v>
      </c>
      <c r="H12" s="25" t="s">
        <v>86</v>
      </c>
      <c r="I12" s="26" t="s">
        <v>238</v>
      </c>
      <c r="J12" s="25" t="s">
        <v>92</v>
      </c>
      <c r="K12" s="29" t="s">
        <v>93</v>
      </c>
      <c r="L12" s="25" t="s">
        <v>94</v>
      </c>
      <c r="M12" s="25" t="s">
        <v>95</v>
      </c>
      <c r="N12" s="25" t="s">
        <v>346</v>
      </c>
      <c r="O12" s="25" t="s">
        <v>347</v>
      </c>
      <c r="P12" s="30"/>
      <c r="Q12" s="30"/>
      <c r="R12" s="34"/>
      <c r="S12" s="34"/>
    </row>
    <row r="13" spans="1:19" s="1" customFormat="1" ht="115.2" x14ac:dyDescent="0.3">
      <c r="A13" s="6" t="s">
        <v>42</v>
      </c>
      <c r="B13" s="4" t="s">
        <v>283</v>
      </c>
      <c r="C13" s="4" t="s">
        <v>2</v>
      </c>
      <c r="D13" s="4" t="s">
        <v>15</v>
      </c>
      <c r="E13" s="4">
        <v>165</v>
      </c>
      <c r="F13" s="25" t="s">
        <v>85</v>
      </c>
      <c r="G13" s="25" t="s">
        <v>237</v>
      </c>
      <c r="H13" s="25" t="s">
        <v>86</v>
      </c>
      <c r="I13" s="26" t="s">
        <v>238</v>
      </c>
      <c r="J13" s="25" t="s">
        <v>92</v>
      </c>
      <c r="K13" s="29" t="s">
        <v>93</v>
      </c>
      <c r="L13" s="25" t="s">
        <v>94</v>
      </c>
      <c r="M13" s="25" t="s">
        <v>95</v>
      </c>
      <c r="N13" s="25" t="s">
        <v>346</v>
      </c>
      <c r="O13" s="25" t="s">
        <v>347</v>
      </c>
      <c r="P13" s="30"/>
      <c r="Q13" s="30"/>
      <c r="R13" s="34"/>
      <c r="S13" s="34"/>
    </row>
    <row r="14" spans="1:19" s="1" customFormat="1" ht="115.2" x14ac:dyDescent="0.3">
      <c r="A14" s="6" t="s">
        <v>43</v>
      </c>
      <c r="B14" s="4" t="s">
        <v>284</v>
      </c>
      <c r="C14" s="4" t="s">
        <v>2</v>
      </c>
      <c r="D14" s="4" t="s">
        <v>15</v>
      </c>
      <c r="E14" s="4">
        <v>229</v>
      </c>
      <c r="F14" s="25" t="s">
        <v>85</v>
      </c>
      <c r="G14" s="25" t="s">
        <v>237</v>
      </c>
      <c r="H14" s="25" t="s">
        <v>86</v>
      </c>
      <c r="I14" s="26" t="s">
        <v>238</v>
      </c>
      <c r="J14" s="25" t="s">
        <v>92</v>
      </c>
      <c r="K14" s="29" t="s">
        <v>93</v>
      </c>
      <c r="L14" s="25" t="s">
        <v>94</v>
      </c>
      <c r="M14" s="25" t="s">
        <v>95</v>
      </c>
      <c r="N14" s="25" t="s">
        <v>346</v>
      </c>
      <c r="O14" s="25" t="s">
        <v>347</v>
      </c>
      <c r="P14" s="30"/>
      <c r="Q14" s="30"/>
      <c r="R14" s="34"/>
      <c r="S14" s="34"/>
    </row>
    <row r="15" spans="1:19" s="1" customFormat="1" ht="115.2" x14ac:dyDescent="0.3">
      <c r="A15" s="6" t="s">
        <v>36</v>
      </c>
      <c r="B15" s="4" t="s">
        <v>168</v>
      </c>
      <c r="C15" s="4" t="s">
        <v>2</v>
      </c>
      <c r="D15" s="4" t="s">
        <v>15</v>
      </c>
      <c r="E15" s="4">
        <v>105</v>
      </c>
      <c r="F15" s="25" t="s">
        <v>85</v>
      </c>
      <c r="G15" s="25" t="s">
        <v>237</v>
      </c>
      <c r="H15" s="25" t="s">
        <v>86</v>
      </c>
      <c r="I15" s="26" t="s">
        <v>238</v>
      </c>
      <c r="J15" s="25" t="s">
        <v>92</v>
      </c>
      <c r="K15" s="29" t="s">
        <v>93</v>
      </c>
      <c r="L15" s="25" t="s">
        <v>94</v>
      </c>
      <c r="M15" s="25" t="s">
        <v>95</v>
      </c>
      <c r="N15" s="25" t="s">
        <v>346</v>
      </c>
      <c r="O15" s="25" t="s">
        <v>347</v>
      </c>
      <c r="P15" s="25" t="s">
        <v>348</v>
      </c>
      <c r="Q15" s="25" t="s">
        <v>349</v>
      </c>
      <c r="R15" s="34"/>
      <c r="S15" s="34"/>
    </row>
    <row r="16" spans="1:19" s="1" customFormat="1" ht="115.2" x14ac:dyDescent="0.3">
      <c r="A16" s="6" t="s">
        <v>26</v>
      </c>
      <c r="B16" s="4" t="s">
        <v>169</v>
      </c>
      <c r="C16" s="4" t="s">
        <v>2</v>
      </c>
      <c r="D16" s="4" t="s">
        <v>15</v>
      </c>
      <c r="E16" s="4">
        <v>136</v>
      </c>
      <c r="F16" s="25" t="s">
        <v>85</v>
      </c>
      <c r="G16" s="25" t="s">
        <v>237</v>
      </c>
      <c r="H16" s="25" t="s">
        <v>86</v>
      </c>
      <c r="I16" s="26" t="s">
        <v>238</v>
      </c>
      <c r="J16" s="25" t="s">
        <v>92</v>
      </c>
      <c r="K16" s="29" t="s">
        <v>93</v>
      </c>
      <c r="L16" s="25" t="s">
        <v>94</v>
      </c>
      <c r="M16" s="25" t="s">
        <v>95</v>
      </c>
      <c r="N16" s="25" t="s">
        <v>346</v>
      </c>
      <c r="O16" s="25" t="s">
        <v>347</v>
      </c>
      <c r="P16" s="25" t="s">
        <v>348</v>
      </c>
      <c r="Q16" s="25" t="s">
        <v>349</v>
      </c>
      <c r="R16" s="34"/>
      <c r="S16" s="34"/>
    </row>
    <row r="17" spans="1:19" s="1" customFormat="1" ht="115.2" x14ac:dyDescent="0.3">
      <c r="A17" s="6" t="s">
        <v>69</v>
      </c>
      <c r="B17" s="4" t="s">
        <v>285</v>
      </c>
      <c r="C17" s="4" t="s">
        <v>2</v>
      </c>
      <c r="D17" s="4" t="s">
        <v>72</v>
      </c>
      <c r="E17" s="14">
        <v>152.13005842300012</v>
      </c>
      <c r="F17" s="25" t="s">
        <v>85</v>
      </c>
      <c r="G17" s="25" t="s">
        <v>237</v>
      </c>
      <c r="H17" s="25" t="s">
        <v>86</v>
      </c>
      <c r="I17" s="26" t="s">
        <v>238</v>
      </c>
      <c r="J17" s="25" t="s">
        <v>92</v>
      </c>
      <c r="K17" s="29" t="s">
        <v>93</v>
      </c>
      <c r="L17" s="25" t="s">
        <v>94</v>
      </c>
      <c r="M17" s="25" t="s">
        <v>95</v>
      </c>
      <c r="N17" s="25" t="s">
        <v>346</v>
      </c>
      <c r="O17" s="25" t="s">
        <v>347</v>
      </c>
      <c r="P17" s="25" t="s">
        <v>348</v>
      </c>
      <c r="Q17" s="25" t="s">
        <v>349</v>
      </c>
      <c r="R17" s="34"/>
      <c r="S17" s="34"/>
    </row>
    <row r="18" spans="1:19" s="1" customFormat="1" ht="115.2" x14ac:dyDescent="0.3">
      <c r="A18" s="6" t="s">
        <v>70</v>
      </c>
      <c r="B18" s="4" t="s">
        <v>286</v>
      </c>
      <c r="C18" s="4" t="s">
        <v>2</v>
      </c>
      <c r="D18" s="4" t="s">
        <v>72</v>
      </c>
      <c r="E18" s="14">
        <v>247.57760035859442</v>
      </c>
      <c r="F18" s="25" t="s">
        <v>85</v>
      </c>
      <c r="G18" s="25" t="s">
        <v>237</v>
      </c>
      <c r="H18" s="25" t="s">
        <v>86</v>
      </c>
      <c r="I18" s="26" t="s">
        <v>238</v>
      </c>
      <c r="J18" s="25" t="s">
        <v>92</v>
      </c>
      <c r="K18" s="29" t="s">
        <v>93</v>
      </c>
      <c r="L18" s="25" t="s">
        <v>94</v>
      </c>
      <c r="M18" s="25" t="s">
        <v>95</v>
      </c>
      <c r="N18" s="25" t="s">
        <v>346</v>
      </c>
      <c r="O18" s="25" t="s">
        <v>347</v>
      </c>
      <c r="P18" s="25" t="s">
        <v>348</v>
      </c>
      <c r="Q18" s="25" t="s">
        <v>349</v>
      </c>
      <c r="R18" s="34"/>
      <c r="S18" s="34"/>
    </row>
    <row r="19" spans="1:19" s="1" customFormat="1" ht="115.2" x14ac:dyDescent="0.3">
      <c r="A19" s="6" t="s">
        <v>71</v>
      </c>
      <c r="B19" s="4" t="s">
        <v>287</v>
      </c>
      <c r="C19" s="4" t="s">
        <v>2</v>
      </c>
      <c r="D19" s="4" t="s">
        <v>72</v>
      </c>
      <c r="E19" s="14">
        <v>342.85237552266358</v>
      </c>
      <c r="F19" s="25" t="s">
        <v>85</v>
      </c>
      <c r="G19" s="25" t="s">
        <v>237</v>
      </c>
      <c r="H19" s="25" t="s">
        <v>86</v>
      </c>
      <c r="I19" s="26" t="s">
        <v>238</v>
      </c>
      <c r="J19" s="25" t="s">
        <v>92</v>
      </c>
      <c r="K19" s="29" t="s">
        <v>93</v>
      </c>
      <c r="L19" s="25" t="s">
        <v>94</v>
      </c>
      <c r="M19" s="25" t="s">
        <v>95</v>
      </c>
      <c r="N19" s="25" t="s">
        <v>346</v>
      </c>
      <c r="O19" s="25" t="s">
        <v>347</v>
      </c>
      <c r="P19" s="25" t="s">
        <v>348</v>
      </c>
      <c r="Q19" s="25" t="s">
        <v>349</v>
      </c>
      <c r="R19" s="34"/>
      <c r="S19" s="34"/>
    </row>
    <row r="20" spans="1:19" s="1" customFormat="1" ht="115.2" x14ac:dyDescent="0.3">
      <c r="A20" s="18" t="s">
        <v>54</v>
      </c>
      <c r="B20" s="4" t="s">
        <v>288</v>
      </c>
      <c r="C20" s="4" t="s">
        <v>2</v>
      </c>
      <c r="D20" s="4" t="s">
        <v>15</v>
      </c>
      <c r="E20" s="4">
        <v>212</v>
      </c>
      <c r="F20" s="25" t="s">
        <v>85</v>
      </c>
      <c r="G20" s="25" t="s">
        <v>237</v>
      </c>
      <c r="H20" s="25" t="s">
        <v>86</v>
      </c>
      <c r="I20" s="26" t="s">
        <v>238</v>
      </c>
      <c r="J20" s="25" t="s">
        <v>92</v>
      </c>
      <c r="K20" s="29" t="s">
        <v>93</v>
      </c>
      <c r="L20" s="25" t="s">
        <v>94</v>
      </c>
      <c r="M20" s="25" t="s">
        <v>95</v>
      </c>
      <c r="N20" s="25" t="s">
        <v>346</v>
      </c>
      <c r="O20" s="25" t="s">
        <v>347</v>
      </c>
      <c r="P20" s="25" t="s">
        <v>348</v>
      </c>
      <c r="Q20" s="25" t="s">
        <v>349</v>
      </c>
      <c r="R20" s="34"/>
      <c r="S20" s="34"/>
    </row>
    <row r="21" spans="1:19" s="1" customFormat="1" ht="115.2" x14ac:dyDescent="0.3">
      <c r="A21" s="6" t="s">
        <v>28</v>
      </c>
      <c r="B21" s="4" t="s">
        <v>289</v>
      </c>
      <c r="C21" s="4" t="s">
        <v>2</v>
      </c>
      <c r="D21" s="4" t="s">
        <v>15</v>
      </c>
      <c r="E21" s="4">
        <v>204</v>
      </c>
      <c r="F21" s="25" t="s">
        <v>85</v>
      </c>
      <c r="G21" s="25" t="s">
        <v>237</v>
      </c>
      <c r="H21" s="25" t="s">
        <v>86</v>
      </c>
      <c r="I21" s="26" t="s">
        <v>238</v>
      </c>
      <c r="J21" s="25" t="s">
        <v>92</v>
      </c>
      <c r="K21" s="29" t="s">
        <v>93</v>
      </c>
      <c r="L21" s="25" t="s">
        <v>94</v>
      </c>
      <c r="M21" s="25" t="s">
        <v>95</v>
      </c>
      <c r="N21" s="25" t="s">
        <v>346</v>
      </c>
      <c r="O21" s="25" t="s">
        <v>347</v>
      </c>
      <c r="P21" s="30"/>
      <c r="Q21" s="30"/>
      <c r="R21" s="34"/>
      <c r="S21" s="34"/>
    </row>
    <row r="22" spans="1:19" s="1" customFormat="1" ht="115.2" x14ac:dyDescent="0.3">
      <c r="A22" s="6" t="s">
        <v>29</v>
      </c>
      <c r="B22" s="4" t="s">
        <v>290</v>
      </c>
      <c r="C22" s="4" t="s">
        <v>2</v>
      </c>
      <c r="D22" s="4" t="s">
        <v>15</v>
      </c>
      <c r="E22" s="4">
        <v>225</v>
      </c>
      <c r="F22" s="25" t="s">
        <v>85</v>
      </c>
      <c r="G22" s="25" t="s">
        <v>237</v>
      </c>
      <c r="H22" s="25" t="s">
        <v>86</v>
      </c>
      <c r="I22" s="26" t="s">
        <v>238</v>
      </c>
      <c r="J22" s="25" t="s">
        <v>92</v>
      </c>
      <c r="K22" s="29" t="s">
        <v>93</v>
      </c>
      <c r="L22" s="25" t="s">
        <v>94</v>
      </c>
      <c r="M22" s="25" t="s">
        <v>95</v>
      </c>
      <c r="N22" s="25" t="s">
        <v>346</v>
      </c>
      <c r="O22" s="25" t="s">
        <v>347</v>
      </c>
      <c r="P22" s="30"/>
      <c r="Q22" s="30"/>
      <c r="R22" s="34"/>
      <c r="S22" s="34"/>
    </row>
    <row r="23" spans="1:19" s="1" customFormat="1" ht="115.2" x14ac:dyDescent="0.3">
      <c r="A23" s="6" t="s">
        <v>30</v>
      </c>
      <c r="B23" s="4" t="s">
        <v>291</v>
      </c>
      <c r="C23" s="4" t="s">
        <v>2</v>
      </c>
      <c r="D23" s="4" t="s">
        <v>15</v>
      </c>
      <c r="E23" s="4">
        <v>324</v>
      </c>
      <c r="F23" s="25" t="s">
        <v>85</v>
      </c>
      <c r="G23" s="25" t="s">
        <v>237</v>
      </c>
      <c r="H23" s="25" t="s">
        <v>86</v>
      </c>
      <c r="I23" s="26" t="s">
        <v>238</v>
      </c>
      <c r="J23" s="25" t="s">
        <v>92</v>
      </c>
      <c r="K23" s="29" t="s">
        <v>93</v>
      </c>
      <c r="L23" s="25" t="s">
        <v>94</v>
      </c>
      <c r="M23" s="25" t="s">
        <v>95</v>
      </c>
      <c r="N23" s="25" t="s">
        <v>346</v>
      </c>
      <c r="O23" s="25" t="s">
        <v>347</v>
      </c>
      <c r="P23" s="30"/>
      <c r="Q23" s="30"/>
      <c r="R23" s="34"/>
      <c r="S23" s="34"/>
    </row>
    <row r="24" spans="1:19" s="1" customFormat="1" ht="115.2" x14ac:dyDescent="0.3">
      <c r="A24" s="6" t="s">
        <v>31</v>
      </c>
      <c r="B24" s="4" t="s">
        <v>292</v>
      </c>
      <c r="C24" s="4" t="s">
        <v>2</v>
      </c>
      <c r="D24" s="4" t="s">
        <v>15</v>
      </c>
      <c r="E24" s="4">
        <v>220</v>
      </c>
      <c r="F24" s="25" t="s">
        <v>85</v>
      </c>
      <c r="G24" s="25" t="s">
        <v>237</v>
      </c>
      <c r="H24" s="25" t="s">
        <v>86</v>
      </c>
      <c r="I24" s="26" t="s">
        <v>238</v>
      </c>
      <c r="J24" s="25" t="s">
        <v>92</v>
      </c>
      <c r="K24" s="29" t="s">
        <v>93</v>
      </c>
      <c r="L24" s="25" t="s">
        <v>94</v>
      </c>
      <c r="M24" s="25" t="s">
        <v>95</v>
      </c>
      <c r="N24" s="25" t="s">
        <v>346</v>
      </c>
      <c r="O24" s="25" t="s">
        <v>347</v>
      </c>
      <c r="P24" s="30"/>
      <c r="Q24" s="30"/>
      <c r="R24" s="34"/>
      <c r="S24" s="34"/>
    </row>
    <row r="25" spans="1:19" s="1" customFormat="1" ht="115.2" x14ac:dyDescent="0.3">
      <c r="A25" s="6" t="s">
        <v>32</v>
      </c>
      <c r="B25" s="4" t="s">
        <v>293</v>
      </c>
      <c r="C25" s="4" t="s">
        <v>2</v>
      </c>
      <c r="D25" s="4" t="s">
        <v>15</v>
      </c>
      <c r="E25" s="4">
        <v>284</v>
      </c>
      <c r="F25" s="25" t="s">
        <v>85</v>
      </c>
      <c r="G25" s="25" t="s">
        <v>237</v>
      </c>
      <c r="H25" s="25" t="s">
        <v>86</v>
      </c>
      <c r="I25" s="26" t="s">
        <v>238</v>
      </c>
      <c r="J25" s="25" t="s">
        <v>92</v>
      </c>
      <c r="K25" s="29" t="s">
        <v>93</v>
      </c>
      <c r="L25" s="25" t="s">
        <v>94</v>
      </c>
      <c r="M25" s="25" t="s">
        <v>95</v>
      </c>
      <c r="N25" s="25" t="s">
        <v>346</v>
      </c>
      <c r="O25" s="25" t="s">
        <v>347</v>
      </c>
      <c r="P25" s="30"/>
      <c r="Q25" s="30"/>
      <c r="R25" s="34"/>
      <c r="S25" s="34"/>
    </row>
    <row r="26" spans="1:19" s="1" customFormat="1" ht="115.2" x14ac:dyDescent="0.3">
      <c r="A26" s="6" t="s">
        <v>33</v>
      </c>
      <c r="B26" s="4" t="s">
        <v>294</v>
      </c>
      <c r="C26" s="4" t="s">
        <v>2</v>
      </c>
      <c r="D26" s="4" t="s">
        <v>15</v>
      </c>
      <c r="E26" s="4">
        <v>347</v>
      </c>
      <c r="F26" s="25" t="s">
        <v>85</v>
      </c>
      <c r="G26" s="25" t="s">
        <v>237</v>
      </c>
      <c r="H26" s="25" t="s">
        <v>86</v>
      </c>
      <c r="I26" s="26" t="s">
        <v>238</v>
      </c>
      <c r="J26" s="25" t="s">
        <v>92</v>
      </c>
      <c r="K26" s="29" t="s">
        <v>93</v>
      </c>
      <c r="L26" s="25" t="s">
        <v>94</v>
      </c>
      <c r="M26" s="25" t="s">
        <v>95</v>
      </c>
      <c r="N26" s="25" t="s">
        <v>346</v>
      </c>
      <c r="O26" s="25" t="s">
        <v>347</v>
      </c>
      <c r="P26" s="30"/>
      <c r="Q26" s="30"/>
      <c r="R26" s="34"/>
      <c r="S26" s="34"/>
    </row>
    <row r="27" spans="1:19" ht="115.2" x14ac:dyDescent="0.3">
      <c r="A27" s="13" t="s">
        <v>246</v>
      </c>
      <c r="B27" s="4" t="s">
        <v>295</v>
      </c>
      <c r="C27" s="4" t="s">
        <v>2</v>
      </c>
      <c r="D27" s="4" t="s">
        <v>271</v>
      </c>
      <c r="E27" s="91">
        <v>202</v>
      </c>
      <c r="F27" s="25" t="s">
        <v>85</v>
      </c>
      <c r="G27" s="25" t="s">
        <v>236</v>
      </c>
      <c r="H27" s="25" t="s">
        <v>86</v>
      </c>
      <c r="I27" s="26" t="s">
        <v>236</v>
      </c>
      <c r="J27" s="25" t="s">
        <v>92</v>
      </c>
      <c r="K27" s="29" t="s">
        <v>93</v>
      </c>
      <c r="L27" s="25" t="s">
        <v>94</v>
      </c>
      <c r="M27" s="25" t="s">
        <v>95</v>
      </c>
      <c r="N27" s="25" t="s">
        <v>346</v>
      </c>
      <c r="O27" s="25" t="s">
        <v>347</v>
      </c>
      <c r="P27" s="30"/>
      <c r="Q27" s="30"/>
      <c r="R27" s="34"/>
      <c r="S27" s="34"/>
    </row>
    <row r="28" spans="1:19" s="1" customFormat="1" ht="115.2" x14ac:dyDescent="0.3">
      <c r="A28" s="13" t="s">
        <v>247</v>
      </c>
      <c r="B28" s="4" t="s">
        <v>296</v>
      </c>
      <c r="C28" s="4" t="s">
        <v>2</v>
      </c>
      <c r="D28" s="4" t="s">
        <v>271</v>
      </c>
      <c r="E28" s="91">
        <v>229</v>
      </c>
      <c r="F28" s="25" t="s">
        <v>85</v>
      </c>
      <c r="G28" s="25" t="s">
        <v>236</v>
      </c>
      <c r="H28" s="25" t="s">
        <v>86</v>
      </c>
      <c r="I28" s="26" t="s">
        <v>236</v>
      </c>
      <c r="J28" s="25" t="s">
        <v>92</v>
      </c>
      <c r="K28" s="29" t="s">
        <v>93</v>
      </c>
      <c r="L28" s="25" t="s">
        <v>94</v>
      </c>
      <c r="M28" s="25" t="s">
        <v>95</v>
      </c>
      <c r="N28" s="25" t="s">
        <v>346</v>
      </c>
      <c r="O28" s="25" t="s">
        <v>347</v>
      </c>
      <c r="P28" s="30"/>
      <c r="Q28" s="30"/>
      <c r="R28" s="34"/>
      <c r="S28" s="34"/>
    </row>
    <row r="29" spans="1:19" s="1" customFormat="1" ht="115.2" x14ac:dyDescent="0.3">
      <c r="A29" s="13" t="s">
        <v>248</v>
      </c>
      <c r="B29" s="4" t="s">
        <v>297</v>
      </c>
      <c r="C29" s="4" t="s">
        <v>2</v>
      </c>
      <c r="D29" s="4" t="s">
        <v>271</v>
      </c>
      <c r="E29" s="91">
        <v>312</v>
      </c>
      <c r="F29" s="25" t="s">
        <v>85</v>
      </c>
      <c r="G29" s="25" t="s">
        <v>236</v>
      </c>
      <c r="H29" s="25" t="s">
        <v>86</v>
      </c>
      <c r="I29" s="26" t="s">
        <v>236</v>
      </c>
      <c r="J29" s="25" t="s">
        <v>92</v>
      </c>
      <c r="K29" s="29" t="s">
        <v>93</v>
      </c>
      <c r="L29" s="25" t="s">
        <v>94</v>
      </c>
      <c r="M29" s="25" t="s">
        <v>95</v>
      </c>
      <c r="N29" s="25" t="s">
        <v>346</v>
      </c>
      <c r="O29" s="25" t="s">
        <v>347</v>
      </c>
      <c r="P29" s="30"/>
      <c r="Q29" s="30"/>
      <c r="R29" s="34"/>
      <c r="S29" s="34"/>
    </row>
    <row r="30" spans="1:19" s="1" customFormat="1" ht="115.2" x14ac:dyDescent="0.3">
      <c r="A30" s="17" t="s">
        <v>249</v>
      </c>
      <c r="B30" s="4" t="s">
        <v>298</v>
      </c>
      <c r="C30" s="4" t="s">
        <v>2</v>
      </c>
      <c r="D30" s="4" t="s">
        <v>271</v>
      </c>
      <c r="E30" s="91">
        <v>179</v>
      </c>
      <c r="F30" s="25" t="s">
        <v>85</v>
      </c>
      <c r="G30" s="25" t="s">
        <v>236</v>
      </c>
      <c r="H30" s="25" t="s">
        <v>86</v>
      </c>
      <c r="I30" s="26" t="s">
        <v>236</v>
      </c>
      <c r="J30" s="25" t="s">
        <v>92</v>
      </c>
      <c r="K30" s="29" t="s">
        <v>93</v>
      </c>
      <c r="L30" s="25" t="s">
        <v>94</v>
      </c>
      <c r="M30" s="25" t="s">
        <v>95</v>
      </c>
      <c r="N30" s="25" t="s">
        <v>346</v>
      </c>
      <c r="O30" s="25" t="s">
        <v>347</v>
      </c>
      <c r="P30" s="30"/>
      <c r="Q30" s="30"/>
      <c r="R30" s="34"/>
      <c r="S30" s="34"/>
    </row>
    <row r="31" spans="1:19" ht="115.2" x14ac:dyDescent="0.3">
      <c r="A31" s="6" t="s">
        <v>250</v>
      </c>
      <c r="B31" s="4" t="s">
        <v>299</v>
      </c>
      <c r="C31" s="4" t="s">
        <v>2</v>
      </c>
      <c r="D31" s="4" t="s">
        <v>271</v>
      </c>
      <c r="E31" s="91">
        <v>232</v>
      </c>
      <c r="F31" s="25" t="s">
        <v>85</v>
      </c>
      <c r="G31" s="25" t="s">
        <v>237</v>
      </c>
      <c r="H31" s="25" t="s">
        <v>86</v>
      </c>
      <c r="I31" s="26" t="s">
        <v>238</v>
      </c>
      <c r="J31" s="25" t="s">
        <v>92</v>
      </c>
      <c r="K31" s="29" t="s">
        <v>93</v>
      </c>
      <c r="L31" s="25" t="s">
        <v>94</v>
      </c>
      <c r="M31" s="25" t="s">
        <v>95</v>
      </c>
      <c r="N31" s="25" t="s">
        <v>346</v>
      </c>
      <c r="O31" s="25" t="s">
        <v>347</v>
      </c>
      <c r="P31" s="30"/>
      <c r="Q31" s="30"/>
      <c r="R31" s="34"/>
      <c r="S31" s="34"/>
    </row>
    <row r="32" spans="1:19" ht="115.2" x14ac:dyDescent="0.3">
      <c r="A32" s="6" t="s">
        <v>251</v>
      </c>
      <c r="B32" s="4" t="s">
        <v>300</v>
      </c>
      <c r="C32" s="4" t="s">
        <v>2</v>
      </c>
      <c r="D32" s="4" t="s">
        <v>271</v>
      </c>
      <c r="E32" s="91">
        <v>253</v>
      </c>
      <c r="F32" s="25" t="s">
        <v>85</v>
      </c>
      <c r="G32" s="25" t="s">
        <v>237</v>
      </c>
      <c r="H32" s="25" t="s">
        <v>86</v>
      </c>
      <c r="I32" s="26" t="s">
        <v>238</v>
      </c>
      <c r="J32" s="25" t="s">
        <v>92</v>
      </c>
      <c r="K32" s="29" t="s">
        <v>93</v>
      </c>
      <c r="L32" s="25" t="s">
        <v>94</v>
      </c>
      <c r="M32" s="25" t="s">
        <v>95</v>
      </c>
      <c r="N32" s="25" t="s">
        <v>346</v>
      </c>
      <c r="O32" s="25" t="s">
        <v>347</v>
      </c>
      <c r="P32" s="30"/>
      <c r="Q32" s="30"/>
      <c r="R32" s="34"/>
      <c r="S32" s="34"/>
    </row>
    <row r="33" spans="1:19" s="1" customFormat="1" ht="115.2" x14ac:dyDescent="0.3">
      <c r="A33" s="6" t="s">
        <v>252</v>
      </c>
      <c r="B33" s="4" t="s">
        <v>301</v>
      </c>
      <c r="C33" s="4" t="s">
        <v>2</v>
      </c>
      <c r="D33" s="4" t="s">
        <v>271</v>
      </c>
      <c r="E33" s="91">
        <v>391</v>
      </c>
      <c r="F33" s="25" t="s">
        <v>85</v>
      </c>
      <c r="G33" s="25" t="s">
        <v>237</v>
      </c>
      <c r="H33" s="25" t="s">
        <v>86</v>
      </c>
      <c r="I33" s="26" t="s">
        <v>238</v>
      </c>
      <c r="J33" s="25" t="s">
        <v>92</v>
      </c>
      <c r="K33" s="29" t="s">
        <v>93</v>
      </c>
      <c r="L33" s="25" t="s">
        <v>94</v>
      </c>
      <c r="M33" s="25" t="s">
        <v>95</v>
      </c>
      <c r="N33" s="25" t="s">
        <v>346</v>
      </c>
      <c r="O33" s="25" t="s">
        <v>347</v>
      </c>
      <c r="P33" s="30"/>
      <c r="Q33" s="30"/>
      <c r="R33" s="34"/>
      <c r="S33" s="34"/>
    </row>
    <row r="34" spans="1:19" ht="115.2" x14ac:dyDescent="0.3">
      <c r="A34" s="6" t="s">
        <v>253</v>
      </c>
      <c r="B34" s="4" t="s">
        <v>302</v>
      </c>
      <c r="C34" s="4" t="s">
        <v>2</v>
      </c>
      <c r="D34" s="4" t="s">
        <v>271</v>
      </c>
      <c r="E34" s="91">
        <v>247</v>
      </c>
      <c r="F34" s="25" t="s">
        <v>85</v>
      </c>
      <c r="G34" s="25" t="s">
        <v>237</v>
      </c>
      <c r="H34" s="25" t="s">
        <v>86</v>
      </c>
      <c r="I34" s="26" t="s">
        <v>238</v>
      </c>
      <c r="J34" s="25" t="s">
        <v>92</v>
      </c>
      <c r="K34" s="29" t="s">
        <v>93</v>
      </c>
      <c r="L34" s="25" t="s">
        <v>94</v>
      </c>
      <c r="M34" s="25" t="s">
        <v>95</v>
      </c>
      <c r="N34" s="25" t="s">
        <v>346</v>
      </c>
      <c r="O34" s="25" t="s">
        <v>347</v>
      </c>
      <c r="P34" s="30"/>
      <c r="Q34" s="30"/>
      <c r="R34" s="34"/>
      <c r="S34" s="34"/>
    </row>
    <row r="35" spans="1:19" ht="115.2" x14ac:dyDescent="0.3">
      <c r="A35" s="6" t="s">
        <v>254</v>
      </c>
      <c r="B35" s="4" t="s">
        <v>303</v>
      </c>
      <c r="C35" s="4" t="s">
        <v>2</v>
      </c>
      <c r="D35" s="4" t="s">
        <v>271</v>
      </c>
      <c r="E35" s="91">
        <v>311</v>
      </c>
      <c r="F35" s="25" t="s">
        <v>85</v>
      </c>
      <c r="G35" s="25" t="s">
        <v>237</v>
      </c>
      <c r="H35" s="25" t="s">
        <v>86</v>
      </c>
      <c r="I35" s="26" t="s">
        <v>238</v>
      </c>
      <c r="J35" s="25" t="s">
        <v>92</v>
      </c>
      <c r="K35" s="29" t="s">
        <v>93</v>
      </c>
      <c r="L35" s="25" t="s">
        <v>94</v>
      </c>
      <c r="M35" s="25" t="s">
        <v>95</v>
      </c>
      <c r="N35" s="25" t="s">
        <v>346</v>
      </c>
      <c r="O35" s="25" t="s">
        <v>347</v>
      </c>
      <c r="P35" s="30"/>
      <c r="Q35" s="30"/>
      <c r="R35" s="34"/>
      <c r="S35" s="34"/>
    </row>
    <row r="36" spans="1:19" s="1" customFormat="1" ht="115.2" x14ac:dyDescent="0.3">
      <c r="A36" s="6" t="s">
        <v>255</v>
      </c>
      <c r="B36" s="4" t="s">
        <v>304</v>
      </c>
      <c r="C36" s="4" t="s">
        <v>2</v>
      </c>
      <c r="D36" s="4" t="s">
        <v>271</v>
      </c>
      <c r="E36" s="91">
        <v>416</v>
      </c>
      <c r="F36" s="25" t="s">
        <v>85</v>
      </c>
      <c r="G36" s="25" t="s">
        <v>237</v>
      </c>
      <c r="H36" s="25" t="s">
        <v>86</v>
      </c>
      <c r="I36" s="26" t="s">
        <v>238</v>
      </c>
      <c r="J36" s="25" t="s">
        <v>92</v>
      </c>
      <c r="K36" s="29" t="s">
        <v>93</v>
      </c>
      <c r="L36" s="25" t="s">
        <v>94</v>
      </c>
      <c r="M36" s="25" t="s">
        <v>95</v>
      </c>
      <c r="N36" s="25" t="s">
        <v>346</v>
      </c>
      <c r="O36" s="25" t="s">
        <v>347</v>
      </c>
      <c r="P36" s="30"/>
      <c r="Q36" s="30"/>
      <c r="R36" s="34"/>
      <c r="S36" s="34"/>
    </row>
    <row r="37" spans="1:19" s="1" customFormat="1" ht="115.2" x14ac:dyDescent="0.3">
      <c r="A37" s="6" t="s">
        <v>256</v>
      </c>
      <c r="B37" s="4" t="s">
        <v>305</v>
      </c>
      <c r="C37" s="4" t="s">
        <v>2</v>
      </c>
      <c r="D37" s="4" t="s">
        <v>271</v>
      </c>
      <c r="E37" s="91">
        <v>259</v>
      </c>
      <c r="F37" s="25" t="s">
        <v>85</v>
      </c>
      <c r="G37" s="25" t="s">
        <v>237</v>
      </c>
      <c r="H37" s="25" t="s">
        <v>86</v>
      </c>
      <c r="I37" s="26" t="s">
        <v>238</v>
      </c>
      <c r="J37" s="25" t="s">
        <v>92</v>
      </c>
      <c r="K37" s="29" t="s">
        <v>93</v>
      </c>
      <c r="L37" s="25" t="s">
        <v>94</v>
      </c>
      <c r="M37" s="25" t="s">
        <v>95</v>
      </c>
      <c r="N37" s="25" t="s">
        <v>346</v>
      </c>
      <c r="O37" s="25" t="s">
        <v>347</v>
      </c>
      <c r="P37" s="30"/>
      <c r="Q37" s="30"/>
      <c r="R37" s="34"/>
      <c r="S37" s="34"/>
    </row>
    <row r="38" spans="1:19" s="1" customFormat="1" ht="115.2" x14ac:dyDescent="0.3">
      <c r="A38" s="6" t="s">
        <v>257</v>
      </c>
      <c r="B38" s="4" t="s">
        <v>306</v>
      </c>
      <c r="C38" s="4" t="s">
        <v>2</v>
      </c>
      <c r="D38" s="4" t="s">
        <v>271</v>
      </c>
      <c r="E38" s="91">
        <v>275</v>
      </c>
      <c r="F38" s="25" t="s">
        <v>85</v>
      </c>
      <c r="G38" s="25" t="s">
        <v>237</v>
      </c>
      <c r="H38" s="25" t="s">
        <v>86</v>
      </c>
      <c r="I38" s="26" t="s">
        <v>238</v>
      </c>
      <c r="J38" s="25" t="s">
        <v>92</v>
      </c>
      <c r="K38" s="29" t="s">
        <v>93</v>
      </c>
      <c r="L38" s="25" t="s">
        <v>94</v>
      </c>
      <c r="M38" s="25" t="s">
        <v>95</v>
      </c>
      <c r="N38" s="25" t="s">
        <v>346</v>
      </c>
      <c r="O38" s="25" t="s">
        <v>347</v>
      </c>
      <c r="P38" s="30"/>
      <c r="Q38" s="30"/>
      <c r="R38" s="34"/>
      <c r="S38" s="34"/>
    </row>
    <row r="39" spans="1:19" ht="115.2" x14ac:dyDescent="0.3">
      <c r="A39" s="6" t="s">
        <v>258</v>
      </c>
      <c r="B39" s="4" t="s">
        <v>307</v>
      </c>
      <c r="C39" s="4" t="s">
        <v>2</v>
      </c>
      <c r="D39" s="4" t="s">
        <v>271</v>
      </c>
      <c r="E39" s="91">
        <v>339</v>
      </c>
      <c r="F39" s="25" t="s">
        <v>85</v>
      </c>
      <c r="G39" s="25" t="s">
        <v>237</v>
      </c>
      <c r="H39" s="25" t="s">
        <v>86</v>
      </c>
      <c r="I39" s="26" t="s">
        <v>238</v>
      </c>
      <c r="J39" s="25" t="s">
        <v>92</v>
      </c>
      <c r="K39" s="29" t="s">
        <v>93</v>
      </c>
      <c r="L39" s="25" t="s">
        <v>94</v>
      </c>
      <c r="M39" s="25" t="s">
        <v>95</v>
      </c>
      <c r="N39" s="25" t="s">
        <v>346</v>
      </c>
      <c r="O39" s="25" t="s">
        <v>347</v>
      </c>
      <c r="P39" s="30"/>
      <c r="Q39" s="30"/>
      <c r="R39" s="34"/>
      <c r="S39" s="34"/>
    </row>
    <row r="40" spans="1:19" s="1" customFormat="1" ht="115.2" x14ac:dyDescent="0.3">
      <c r="A40" s="6" t="s">
        <v>259</v>
      </c>
      <c r="B40" s="4" t="s">
        <v>308</v>
      </c>
      <c r="C40" s="4" t="s">
        <v>2</v>
      </c>
      <c r="D40" s="4" t="s">
        <v>271</v>
      </c>
      <c r="E40" s="91">
        <v>215</v>
      </c>
      <c r="F40" s="25" t="s">
        <v>85</v>
      </c>
      <c r="G40" s="25" t="s">
        <v>237</v>
      </c>
      <c r="H40" s="25" t="s">
        <v>86</v>
      </c>
      <c r="I40" s="26" t="s">
        <v>238</v>
      </c>
      <c r="J40" s="25" t="s">
        <v>92</v>
      </c>
      <c r="K40" s="29" t="s">
        <v>93</v>
      </c>
      <c r="L40" s="25" t="s">
        <v>94</v>
      </c>
      <c r="M40" s="25" t="s">
        <v>95</v>
      </c>
      <c r="N40" s="25" t="s">
        <v>346</v>
      </c>
      <c r="O40" s="25" t="s">
        <v>347</v>
      </c>
      <c r="P40" s="25" t="s">
        <v>348</v>
      </c>
      <c r="Q40" s="25" t="s">
        <v>349</v>
      </c>
      <c r="R40" s="34"/>
      <c r="S40" s="34"/>
    </row>
    <row r="41" spans="1:19" s="1" customFormat="1" ht="115.2" x14ac:dyDescent="0.3">
      <c r="A41" s="6" t="s">
        <v>260</v>
      </c>
      <c r="B41" s="4" t="s">
        <v>309</v>
      </c>
      <c r="C41" s="4" t="s">
        <v>2</v>
      </c>
      <c r="D41" s="4" t="s">
        <v>271</v>
      </c>
      <c r="E41" s="91">
        <v>246</v>
      </c>
      <c r="F41" s="25" t="s">
        <v>85</v>
      </c>
      <c r="G41" s="25" t="s">
        <v>237</v>
      </c>
      <c r="H41" s="25" t="s">
        <v>86</v>
      </c>
      <c r="I41" s="26" t="s">
        <v>238</v>
      </c>
      <c r="J41" s="25" t="s">
        <v>92</v>
      </c>
      <c r="K41" s="29" t="s">
        <v>93</v>
      </c>
      <c r="L41" s="25" t="s">
        <v>94</v>
      </c>
      <c r="M41" s="25" t="s">
        <v>95</v>
      </c>
      <c r="N41" s="25" t="s">
        <v>346</v>
      </c>
      <c r="O41" s="25" t="s">
        <v>347</v>
      </c>
      <c r="P41" s="25" t="s">
        <v>348</v>
      </c>
      <c r="Q41" s="25" t="s">
        <v>349</v>
      </c>
      <c r="R41" s="34"/>
      <c r="S41" s="34"/>
    </row>
    <row r="42" spans="1:19" s="1" customFormat="1" ht="115.2" x14ac:dyDescent="0.3">
      <c r="A42" s="6" t="s">
        <v>261</v>
      </c>
      <c r="B42" s="4" t="s">
        <v>310</v>
      </c>
      <c r="C42" s="4" t="s">
        <v>2</v>
      </c>
      <c r="D42" s="4" t="s">
        <v>271</v>
      </c>
      <c r="E42" s="91">
        <v>262</v>
      </c>
      <c r="F42" s="25" t="s">
        <v>85</v>
      </c>
      <c r="G42" s="25" t="s">
        <v>237</v>
      </c>
      <c r="H42" s="25" t="s">
        <v>86</v>
      </c>
      <c r="I42" s="26" t="s">
        <v>238</v>
      </c>
      <c r="J42" s="25" t="s">
        <v>92</v>
      </c>
      <c r="K42" s="29" t="s">
        <v>93</v>
      </c>
      <c r="L42" s="25" t="s">
        <v>94</v>
      </c>
      <c r="M42" s="25" t="s">
        <v>95</v>
      </c>
      <c r="N42" s="25" t="s">
        <v>346</v>
      </c>
      <c r="O42" s="25" t="s">
        <v>347</v>
      </c>
      <c r="P42" s="25" t="s">
        <v>348</v>
      </c>
      <c r="Q42" s="25" t="s">
        <v>349</v>
      </c>
      <c r="R42" s="34"/>
      <c r="S42" s="34"/>
    </row>
    <row r="43" spans="1:19" s="1" customFormat="1" ht="115.2" x14ac:dyDescent="0.3">
      <c r="A43" s="6" t="s">
        <v>262</v>
      </c>
      <c r="B43" s="4" t="s">
        <v>311</v>
      </c>
      <c r="C43" s="4" t="s">
        <v>2</v>
      </c>
      <c r="D43" s="4" t="s">
        <v>271</v>
      </c>
      <c r="E43" s="91">
        <v>358</v>
      </c>
      <c r="F43" s="25" t="s">
        <v>85</v>
      </c>
      <c r="G43" s="25" t="s">
        <v>237</v>
      </c>
      <c r="H43" s="25" t="s">
        <v>86</v>
      </c>
      <c r="I43" s="26" t="s">
        <v>238</v>
      </c>
      <c r="J43" s="25" t="s">
        <v>92</v>
      </c>
      <c r="K43" s="29" t="s">
        <v>93</v>
      </c>
      <c r="L43" s="25" t="s">
        <v>94</v>
      </c>
      <c r="M43" s="25" t="s">
        <v>95</v>
      </c>
      <c r="N43" s="25" t="s">
        <v>346</v>
      </c>
      <c r="O43" s="25" t="s">
        <v>347</v>
      </c>
      <c r="P43" s="25" t="s">
        <v>348</v>
      </c>
      <c r="Q43" s="25" t="s">
        <v>349</v>
      </c>
      <c r="R43" s="34"/>
      <c r="S43" s="34"/>
    </row>
    <row r="44" spans="1:19" s="1" customFormat="1" ht="115.2" x14ac:dyDescent="0.3">
      <c r="A44" s="6" t="s">
        <v>263</v>
      </c>
      <c r="B44" s="4" t="s">
        <v>312</v>
      </c>
      <c r="C44" s="4" t="s">
        <v>2</v>
      </c>
      <c r="D44" s="4" t="s">
        <v>271</v>
      </c>
      <c r="E44" s="91">
        <v>450</v>
      </c>
      <c r="F44" s="25" t="s">
        <v>85</v>
      </c>
      <c r="G44" s="25" t="s">
        <v>237</v>
      </c>
      <c r="H44" s="25" t="s">
        <v>86</v>
      </c>
      <c r="I44" s="26" t="s">
        <v>238</v>
      </c>
      <c r="J44" s="25" t="s">
        <v>92</v>
      </c>
      <c r="K44" s="29" t="s">
        <v>93</v>
      </c>
      <c r="L44" s="25" t="s">
        <v>94</v>
      </c>
      <c r="M44" s="25" t="s">
        <v>95</v>
      </c>
      <c r="N44" s="25" t="s">
        <v>346</v>
      </c>
      <c r="O44" s="25" t="s">
        <v>347</v>
      </c>
      <c r="P44" s="25" t="s">
        <v>348</v>
      </c>
      <c r="Q44" s="25" t="s">
        <v>349</v>
      </c>
      <c r="R44" s="34"/>
      <c r="S44" s="34"/>
    </row>
    <row r="45" spans="1:19" ht="115.2" x14ac:dyDescent="0.3">
      <c r="A45" s="18" t="s">
        <v>264</v>
      </c>
      <c r="B45" s="4" t="s">
        <v>313</v>
      </c>
      <c r="C45" s="4" t="s">
        <v>2</v>
      </c>
      <c r="D45" s="4" t="s">
        <v>271</v>
      </c>
      <c r="E45" s="91">
        <v>322</v>
      </c>
      <c r="F45" s="25" t="s">
        <v>85</v>
      </c>
      <c r="G45" s="25" t="s">
        <v>237</v>
      </c>
      <c r="H45" s="25" t="s">
        <v>86</v>
      </c>
      <c r="I45" s="26" t="s">
        <v>238</v>
      </c>
      <c r="J45" s="25" t="s">
        <v>92</v>
      </c>
      <c r="K45" s="29" t="s">
        <v>93</v>
      </c>
      <c r="L45" s="25" t="s">
        <v>94</v>
      </c>
      <c r="M45" s="25" t="s">
        <v>95</v>
      </c>
      <c r="N45" s="25" t="s">
        <v>346</v>
      </c>
      <c r="O45" s="25" t="s">
        <v>347</v>
      </c>
      <c r="P45" s="25" t="s">
        <v>348</v>
      </c>
      <c r="Q45" s="25" t="s">
        <v>349</v>
      </c>
      <c r="R45" s="34"/>
      <c r="S45" s="34"/>
    </row>
    <row r="46" spans="1:19" s="1" customFormat="1" ht="115.2" x14ac:dyDescent="0.3">
      <c r="A46" s="6" t="s">
        <v>265</v>
      </c>
      <c r="B46" s="4" t="s">
        <v>314</v>
      </c>
      <c r="C46" s="4" t="s">
        <v>2</v>
      </c>
      <c r="D46" s="4" t="s">
        <v>271</v>
      </c>
      <c r="E46" s="91">
        <v>314</v>
      </c>
      <c r="F46" s="25" t="s">
        <v>85</v>
      </c>
      <c r="G46" s="25" t="s">
        <v>237</v>
      </c>
      <c r="H46" s="25" t="s">
        <v>86</v>
      </c>
      <c r="I46" s="26" t="s">
        <v>238</v>
      </c>
      <c r="J46" s="25" t="s">
        <v>92</v>
      </c>
      <c r="K46" s="29" t="s">
        <v>93</v>
      </c>
      <c r="L46" s="25" t="s">
        <v>94</v>
      </c>
      <c r="M46" s="25" t="s">
        <v>95</v>
      </c>
      <c r="N46" s="25" t="s">
        <v>346</v>
      </c>
      <c r="O46" s="25" t="s">
        <v>347</v>
      </c>
      <c r="P46" s="30"/>
      <c r="Q46" s="30"/>
      <c r="R46" s="34"/>
      <c r="S46" s="34"/>
    </row>
    <row r="47" spans="1:19" s="1" customFormat="1" ht="115.2" x14ac:dyDescent="0.3">
      <c r="A47" s="6" t="s">
        <v>266</v>
      </c>
      <c r="B47" s="4" t="s">
        <v>315</v>
      </c>
      <c r="C47" s="4" t="s">
        <v>2</v>
      </c>
      <c r="D47" s="4" t="s">
        <v>271</v>
      </c>
      <c r="E47" s="91">
        <v>336</v>
      </c>
      <c r="F47" s="25" t="s">
        <v>85</v>
      </c>
      <c r="G47" s="25" t="s">
        <v>237</v>
      </c>
      <c r="H47" s="25" t="s">
        <v>86</v>
      </c>
      <c r="I47" s="26" t="s">
        <v>238</v>
      </c>
      <c r="J47" s="25" t="s">
        <v>92</v>
      </c>
      <c r="K47" s="29" t="s">
        <v>93</v>
      </c>
      <c r="L47" s="25" t="s">
        <v>94</v>
      </c>
      <c r="M47" s="25" t="s">
        <v>95</v>
      </c>
      <c r="N47" s="25" t="s">
        <v>346</v>
      </c>
      <c r="O47" s="25" t="s">
        <v>347</v>
      </c>
      <c r="P47" s="30"/>
      <c r="Q47" s="30"/>
      <c r="R47" s="34"/>
      <c r="S47" s="34"/>
    </row>
    <row r="48" spans="1:19" s="1" customFormat="1" ht="115.2" x14ac:dyDescent="0.3">
      <c r="A48" s="6" t="s">
        <v>267</v>
      </c>
      <c r="B48" s="4" t="s">
        <v>316</v>
      </c>
      <c r="C48" s="4" t="s">
        <v>2</v>
      </c>
      <c r="D48" s="4" t="s">
        <v>271</v>
      </c>
      <c r="E48" s="91">
        <v>435</v>
      </c>
      <c r="F48" s="25" t="s">
        <v>85</v>
      </c>
      <c r="G48" s="25" t="s">
        <v>237</v>
      </c>
      <c r="H48" s="25" t="s">
        <v>86</v>
      </c>
      <c r="I48" s="26" t="s">
        <v>238</v>
      </c>
      <c r="J48" s="25" t="s">
        <v>92</v>
      </c>
      <c r="K48" s="29" t="s">
        <v>93</v>
      </c>
      <c r="L48" s="25" t="s">
        <v>94</v>
      </c>
      <c r="M48" s="25" t="s">
        <v>95</v>
      </c>
      <c r="N48" s="25" t="s">
        <v>346</v>
      </c>
      <c r="O48" s="25" t="s">
        <v>347</v>
      </c>
      <c r="P48" s="30"/>
      <c r="Q48" s="30"/>
      <c r="R48" s="34"/>
      <c r="S48" s="34"/>
    </row>
    <row r="49" spans="1:19" s="1" customFormat="1" ht="115.2" x14ac:dyDescent="0.3">
      <c r="A49" s="6" t="s">
        <v>268</v>
      </c>
      <c r="B49" s="4" t="s">
        <v>317</v>
      </c>
      <c r="C49" s="4" t="s">
        <v>2</v>
      </c>
      <c r="D49" s="4" t="s">
        <v>271</v>
      </c>
      <c r="E49" s="91">
        <v>330</v>
      </c>
      <c r="F49" s="25" t="s">
        <v>85</v>
      </c>
      <c r="G49" s="25" t="s">
        <v>237</v>
      </c>
      <c r="H49" s="25" t="s">
        <v>86</v>
      </c>
      <c r="I49" s="26" t="s">
        <v>238</v>
      </c>
      <c r="J49" s="25" t="s">
        <v>92</v>
      </c>
      <c r="K49" s="29" t="s">
        <v>93</v>
      </c>
      <c r="L49" s="25" t="s">
        <v>94</v>
      </c>
      <c r="M49" s="25" t="s">
        <v>95</v>
      </c>
      <c r="N49" s="25" t="s">
        <v>346</v>
      </c>
      <c r="O49" s="25" t="s">
        <v>347</v>
      </c>
      <c r="P49" s="30"/>
      <c r="Q49" s="30"/>
      <c r="R49" s="34"/>
      <c r="S49" s="34"/>
    </row>
    <row r="50" spans="1:19" s="1" customFormat="1" ht="115.2" x14ac:dyDescent="0.3">
      <c r="A50" s="6" t="s">
        <v>269</v>
      </c>
      <c r="B50" s="4" t="s">
        <v>318</v>
      </c>
      <c r="C50" s="4" t="s">
        <v>2</v>
      </c>
      <c r="D50" s="4" t="s">
        <v>271</v>
      </c>
      <c r="E50" s="91">
        <v>394</v>
      </c>
      <c r="F50" s="25" t="s">
        <v>85</v>
      </c>
      <c r="G50" s="25" t="s">
        <v>237</v>
      </c>
      <c r="H50" s="25" t="s">
        <v>86</v>
      </c>
      <c r="I50" s="26" t="s">
        <v>238</v>
      </c>
      <c r="J50" s="25" t="s">
        <v>92</v>
      </c>
      <c r="K50" s="29" t="s">
        <v>93</v>
      </c>
      <c r="L50" s="25" t="s">
        <v>94</v>
      </c>
      <c r="M50" s="25" t="s">
        <v>95</v>
      </c>
      <c r="N50" s="25" t="s">
        <v>346</v>
      </c>
      <c r="O50" s="25" t="s">
        <v>347</v>
      </c>
      <c r="P50" s="30"/>
      <c r="Q50" s="30"/>
      <c r="R50" s="34"/>
      <c r="S50" s="34"/>
    </row>
    <row r="51" spans="1:19" s="1" customFormat="1" ht="115.2" x14ac:dyDescent="0.3">
      <c r="A51" s="6" t="s">
        <v>270</v>
      </c>
      <c r="B51" s="4" t="s">
        <v>319</v>
      </c>
      <c r="C51" s="4" t="s">
        <v>2</v>
      </c>
      <c r="D51" s="4" t="s">
        <v>271</v>
      </c>
      <c r="E51" s="91">
        <v>450</v>
      </c>
      <c r="F51" s="25" t="s">
        <v>85</v>
      </c>
      <c r="G51" s="25" t="s">
        <v>237</v>
      </c>
      <c r="H51" s="25" t="s">
        <v>86</v>
      </c>
      <c r="I51" s="26" t="s">
        <v>238</v>
      </c>
      <c r="J51" s="25" t="s">
        <v>92</v>
      </c>
      <c r="K51" s="29" t="s">
        <v>93</v>
      </c>
      <c r="L51" s="25" t="s">
        <v>94</v>
      </c>
      <c r="M51" s="25" t="s">
        <v>95</v>
      </c>
      <c r="N51" s="25" t="s">
        <v>346</v>
      </c>
      <c r="O51" s="25" t="s">
        <v>347</v>
      </c>
      <c r="P51" s="30"/>
      <c r="Q51" s="30"/>
      <c r="R51" s="34"/>
      <c r="S51" s="34"/>
    </row>
    <row r="52" spans="1:19" ht="15.6" x14ac:dyDescent="0.3">
      <c r="A52" s="6" t="s">
        <v>59</v>
      </c>
      <c r="B52" s="4" t="s">
        <v>320</v>
      </c>
      <c r="C52" s="4" t="s">
        <v>2</v>
      </c>
      <c r="D52" s="4" t="s">
        <v>5</v>
      </c>
      <c r="E52" s="4">
        <v>317</v>
      </c>
      <c r="F52" s="25" t="s">
        <v>239</v>
      </c>
      <c r="G52" s="25" t="s">
        <v>96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4"/>
      <c r="S52" s="34"/>
    </row>
    <row r="53" spans="1:19" s="1" customFormat="1" ht="15.6" x14ac:dyDescent="0.3">
      <c r="A53" s="6" t="s">
        <v>57</v>
      </c>
      <c r="B53" s="4" t="s">
        <v>321</v>
      </c>
      <c r="C53" s="4" t="s">
        <v>2</v>
      </c>
      <c r="D53" s="4" t="s">
        <v>5</v>
      </c>
      <c r="E53" s="4">
        <v>73</v>
      </c>
      <c r="F53" s="25"/>
      <c r="G53" s="25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4"/>
      <c r="S53" s="34"/>
    </row>
    <row r="54" spans="1:19" s="1" customFormat="1" ht="15.6" x14ac:dyDescent="0.3">
      <c r="A54" s="6" t="s">
        <v>60</v>
      </c>
      <c r="B54" s="4" t="s">
        <v>322</v>
      </c>
      <c r="C54" s="4" t="s">
        <v>2</v>
      </c>
      <c r="D54" s="4" t="s">
        <v>5</v>
      </c>
      <c r="E54" s="4">
        <v>350</v>
      </c>
      <c r="F54" s="25" t="s">
        <v>239</v>
      </c>
      <c r="G54" s="25" t="s">
        <v>96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4"/>
      <c r="S54" s="34"/>
    </row>
    <row r="55" spans="1:19" ht="15.6" x14ac:dyDescent="0.3">
      <c r="A55" s="6" t="s">
        <v>58</v>
      </c>
      <c r="B55" s="4" t="s">
        <v>323</v>
      </c>
      <c r="C55" s="4" t="s">
        <v>2</v>
      </c>
      <c r="D55" s="4" t="s">
        <v>10</v>
      </c>
      <c r="E55" s="4">
        <v>527</v>
      </c>
      <c r="F55" s="25" t="s">
        <v>239</v>
      </c>
      <c r="G55" s="25" t="s">
        <v>96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4"/>
      <c r="S55" s="34"/>
    </row>
    <row r="56" spans="1:19" s="1" customFormat="1" ht="15.6" x14ac:dyDescent="0.3">
      <c r="A56" s="6" t="s">
        <v>66</v>
      </c>
      <c r="B56" s="4" t="s">
        <v>324</v>
      </c>
      <c r="C56" s="4" t="s">
        <v>2</v>
      </c>
      <c r="D56" s="4" t="s">
        <v>10</v>
      </c>
      <c r="E56" s="4">
        <v>409</v>
      </c>
      <c r="F56" s="25"/>
      <c r="G56" s="25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4"/>
      <c r="S56" s="34"/>
    </row>
    <row r="57" spans="1:19" s="1" customFormat="1" ht="15.6" x14ac:dyDescent="0.3">
      <c r="A57" s="6" t="s">
        <v>67</v>
      </c>
      <c r="B57" s="4" t="s">
        <v>325</v>
      </c>
      <c r="C57" s="4" t="s">
        <v>2</v>
      </c>
      <c r="D57" s="4" t="s">
        <v>10</v>
      </c>
      <c r="E57" s="4">
        <v>780</v>
      </c>
      <c r="F57" s="25" t="s">
        <v>239</v>
      </c>
      <c r="G57" s="25" t="s">
        <v>96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4"/>
      <c r="S57" s="34"/>
    </row>
    <row r="58" spans="1:19" ht="57.6" x14ac:dyDescent="0.3">
      <c r="A58" s="7" t="s">
        <v>24</v>
      </c>
      <c r="B58" s="4" t="s">
        <v>326</v>
      </c>
      <c r="C58" s="4" t="s">
        <v>2</v>
      </c>
      <c r="D58" s="4" t="s">
        <v>3</v>
      </c>
      <c r="E58" s="4">
        <v>104</v>
      </c>
      <c r="F58" s="25" t="s">
        <v>92</v>
      </c>
      <c r="G58" s="29" t="s">
        <v>93</v>
      </c>
      <c r="H58" s="25" t="s">
        <v>94</v>
      </c>
      <c r="I58" s="25" t="s">
        <v>95</v>
      </c>
      <c r="J58" s="25" t="s">
        <v>346</v>
      </c>
      <c r="K58" s="25" t="s">
        <v>347</v>
      </c>
      <c r="L58" s="25" t="s">
        <v>350</v>
      </c>
      <c r="M58" s="25" t="s">
        <v>96</v>
      </c>
      <c r="N58" s="30"/>
      <c r="O58" s="30"/>
      <c r="P58" s="30"/>
      <c r="Q58" s="30"/>
      <c r="R58" s="34"/>
      <c r="S58" s="34"/>
    </row>
    <row r="59" spans="1:19" s="1" customFormat="1" ht="57.6" x14ac:dyDescent="0.3">
      <c r="A59" s="7" t="s">
        <v>25</v>
      </c>
      <c r="B59" s="4" t="s">
        <v>327</v>
      </c>
      <c r="C59" s="4" t="s">
        <v>2</v>
      </c>
      <c r="D59" s="4" t="s">
        <v>3</v>
      </c>
      <c r="E59" s="4">
        <v>158</v>
      </c>
      <c r="F59" s="25" t="s">
        <v>92</v>
      </c>
      <c r="G59" s="29" t="s">
        <v>93</v>
      </c>
      <c r="H59" s="25" t="s">
        <v>94</v>
      </c>
      <c r="I59" s="25" t="s">
        <v>95</v>
      </c>
      <c r="J59" s="25" t="s">
        <v>346</v>
      </c>
      <c r="K59" s="25" t="s">
        <v>347</v>
      </c>
      <c r="L59" s="25" t="s">
        <v>350</v>
      </c>
      <c r="M59" s="25" t="s">
        <v>96</v>
      </c>
      <c r="N59" s="30"/>
      <c r="O59" s="30"/>
      <c r="P59" s="30"/>
      <c r="Q59" s="30"/>
      <c r="R59" s="34"/>
      <c r="S59" s="34"/>
    </row>
    <row r="60" spans="1:19" ht="86.4" x14ac:dyDescent="0.3">
      <c r="A60" s="8" t="s">
        <v>46</v>
      </c>
      <c r="B60" s="4" t="s">
        <v>328</v>
      </c>
      <c r="C60" s="4" t="s">
        <v>2</v>
      </c>
      <c r="D60" s="4" t="s">
        <v>4</v>
      </c>
      <c r="E60" s="4">
        <v>121</v>
      </c>
      <c r="F60" s="25" t="s">
        <v>97</v>
      </c>
      <c r="G60" s="25" t="s">
        <v>96</v>
      </c>
      <c r="H60" s="25" t="s">
        <v>98</v>
      </c>
      <c r="I60" s="25" t="s">
        <v>99</v>
      </c>
      <c r="J60" s="25" t="s">
        <v>100</v>
      </c>
      <c r="K60" s="25" t="s">
        <v>101</v>
      </c>
      <c r="L60" s="30"/>
      <c r="M60" s="30"/>
      <c r="N60" s="30"/>
      <c r="O60" s="30"/>
      <c r="P60" s="30"/>
      <c r="Q60" s="30"/>
      <c r="R60" s="34"/>
      <c r="S60" s="34"/>
    </row>
    <row r="61" spans="1:19" ht="86.4" x14ac:dyDescent="0.3">
      <c r="A61" s="8" t="s">
        <v>47</v>
      </c>
      <c r="B61" s="4" t="s">
        <v>329</v>
      </c>
      <c r="C61" s="4" t="s">
        <v>2</v>
      </c>
      <c r="D61" s="4" t="s">
        <v>4</v>
      </c>
      <c r="E61" s="4">
        <v>177</v>
      </c>
      <c r="F61" s="25" t="s">
        <v>97</v>
      </c>
      <c r="G61" s="25" t="s">
        <v>96</v>
      </c>
      <c r="H61" s="25" t="s">
        <v>98</v>
      </c>
      <c r="I61" s="25" t="s">
        <v>99</v>
      </c>
      <c r="J61" s="25" t="s">
        <v>100</v>
      </c>
      <c r="K61" s="25" t="s">
        <v>101</v>
      </c>
      <c r="L61" s="30"/>
      <c r="M61" s="30"/>
      <c r="N61" s="30"/>
      <c r="O61" s="30"/>
      <c r="P61" s="30"/>
      <c r="Q61" s="30"/>
      <c r="R61" s="34"/>
      <c r="S61" s="34"/>
    </row>
    <row r="62" spans="1:19" ht="86.4" x14ac:dyDescent="0.3">
      <c r="A62" s="8" t="s">
        <v>48</v>
      </c>
      <c r="B62" s="4" t="s">
        <v>330</v>
      </c>
      <c r="C62" s="4" t="s">
        <v>2</v>
      </c>
      <c r="D62" s="4" t="s">
        <v>4</v>
      </c>
      <c r="E62" s="4">
        <v>233</v>
      </c>
      <c r="F62" s="25" t="s">
        <v>97</v>
      </c>
      <c r="G62" s="25" t="s">
        <v>96</v>
      </c>
      <c r="H62" s="25" t="s">
        <v>98</v>
      </c>
      <c r="I62" s="25" t="s">
        <v>99</v>
      </c>
      <c r="J62" s="25" t="s">
        <v>100</v>
      </c>
      <c r="K62" s="25" t="s">
        <v>101</v>
      </c>
      <c r="L62" s="30"/>
      <c r="M62" s="30"/>
      <c r="N62" s="30"/>
      <c r="O62" s="30"/>
      <c r="P62" s="30"/>
      <c r="Q62" s="30"/>
      <c r="R62" s="34"/>
      <c r="S62" s="34"/>
    </row>
    <row r="63" spans="1:19" s="1" customFormat="1" ht="57.6" x14ac:dyDescent="0.3">
      <c r="A63" s="19" t="s">
        <v>102</v>
      </c>
      <c r="B63" s="61" t="s">
        <v>170</v>
      </c>
      <c r="C63" s="4" t="s">
        <v>8</v>
      </c>
      <c r="D63" s="89" t="s">
        <v>243</v>
      </c>
      <c r="E63" s="89">
        <v>132</v>
      </c>
      <c r="F63" s="25" t="s">
        <v>351</v>
      </c>
      <c r="G63" s="31"/>
      <c r="H63" s="25" t="s">
        <v>103</v>
      </c>
      <c r="I63" s="34"/>
      <c r="J63" s="25" t="s">
        <v>104</v>
      </c>
      <c r="K63" s="34"/>
      <c r="L63" s="34"/>
      <c r="M63" s="34"/>
      <c r="N63" s="34"/>
      <c r="O63" s="34"/>
      <c r="P63" s="34"/>
      <c r="Q63" s="34"/>
      <c r="R63" s="34"/>
      <c r="S63" s="34"/>
    </row>
    <row r="64" spans="1:19" s="1" customFormat="1" ht="115.2" x14ac:dyDescent="0.3">
      <c r="A64" s="9" t="s">
        <v>40</v>
      </c>
      <c r="B64" s="4" t="s">
        <v>331</v>
      </c>
      <c r="C64" s="4" t="s">
        <v>8</v>
      </c>
      <c r="D64" s="4" t="s">
        <v>9</v>
      </c>
      <c r="E64" s="4">
        <v>150</v>
      </c>
      <c r="F64" s="25" t="s">
        <v>105</v>
      </c>
      <c r="G64" s="25" t="s">
        <v>106</v>
      </c>
      <c r="H64" s="25" t="s">
        <v>107</v>
      </c>
      <c r="I64" s="25" t="s">
        <v>108</v>
      </c>
      <c r="J64" s="25" t="s">
        <v>109</v>
      </c>
      <c r="K64" s="30"/>
      <c r="L64" s="31" t="s">
        <v>357</v>
      </c>
      <c r="M64" s="30"/>
      <c r="N64" s="31" t="s">
        <v>110</v>
      </c>
      <c r="O64" s="30"/>
      <c r="P64" s="31" t="s">
        <v>111</v>
      </c>
      <c r="Q64" s="25" t="s">
        <v>112</v>
      </c>
      <c r="R64" s="34"/>
      <c r="S64" s="34"/>
    </row>
    <row r="65" spans="1:21" s="1" customFormat="1" ht="115.2" x14ac:dyDescent="0.3">
      <c r="A65" s="9" t="s">
        <v>49</v>
      </c>
      <c r="B65" s="4" t="s">
        <v>332</v>
      </c>
      <c r="C65" s="4" t="s">
        <v>8</v>
      </c>
      <c r="D65" s="4" t="s">
        <v>9</v>
      </c>
      <c r="E65" s="4">
        <v>201</v>
      </c>
      <c r="F65" s="25" t="s">
        <v>105</v>
      </c>
      <c r="G65" s="25" t="s">
        <v>106</v>
      </c>
      <c r="H65" s="25" t="s">
        <v>107</v>
      </c>
      <c r="I65" s="25" t="s">
        <v>108</v>
      </c>
      <c r="J65" s="25" t="s">
        <v>109</v>
      </c>
      <c r="K65" s="30"/>
      <c r="L65" s="31" t="s">
        <v>357</v>
      </c>
      <c r="M65" s="30"/>
      <c r="N65" s="31" t="s">
        <v>110</v>
      </c>
      <c r="O65" s="30"/>
      <c r="P65" s="31" t="s">
        <v>111</v>
      </c>
      <c r="Q65" s="25" t="s">
        <v>112</v>
      </c>
      <c r="R65" s="34"/>
      <c r="S65" s="34"/>
    </row>
    <row r="66" spans="1:21" s="1" customFormat="1" ht="115.2" x14ac:dyDescent="0.3">
      <c r="A66" s="9" t="s">
        <v>53</v>
      </c>
      <c r="B66" s="4" t="s">
        <v>333</v>
      </c>
      <c r="C66" s="4" t="s">
        <v>8</v>
      </c>
      <c r="D66" s="4" t="s">
        <v>9</v>
      </c>
      <c r="E66" s="4">
        <v>267</v>
      </c>
      <c r="F66" s="25" t="s">
        <v>105</v>
      </c>
      <c r="G66" s="25" t="s">
        <v>106</v>
      </c>
      <c r="H66" s="25" t="s">
        <v>107</v>
      </c>
      <c r="I66" s="25" t="s">
        <v>108</v>
      </c>
      <c r="J66" s="25" t="s">
        <v>109</v>
      </c>
      <c r="K66" s="30"/>
      <c r="L66" s="31" t="s">
        <v>357</v>
      </c>
      <c r="M66" s="30"/>
      <c r="N66" s="31" t="s">
        <v>110</v>
      </c>
      <c r="O66" s="30"/>
      <c r="P66" s="31" t="s">
        <v>111</v>
      </c>
      <c r="Q66" s="25" t="s">
        <v>112</v>
      </c>
      <c r="R66" s="34"/>
      <c r="S66" s="34"/>
    </row>
    <row r="67" spans="1:21" s="1" customFormat="1" ht="57.6" x14ac:dyDescent="0.3">
      <c r="A67" s="10" t="s">
        <v>37</v>
      </c>
      <c r="B67" s="4" t="s">
        <v>334</v>
      </c>
      <c r="C67" s="4" t="s">
        <v>8</v>
      </c>
      <c r="D67" s="4" t="s">
        <v>7</v>
      </c>
      <c r="E67" s="4">
        <v>51</v>
      </c>
      <c r="F67" s="31" t="s">
        <v>111</v>
      </c>
      <c r="G67" s="25" t="s">
        <v>112</v>
      </c>
      <c r="H67" s="31"/>
      <c r="I67" s="30"/>
      <c r="J67" s="31"/>
      <c r="K67" s="25"/>
      <c r="L67" s="31"/>
      <c r="M67" s="25"/>
      <c r="N67" s="30"/>
      <c r="O67" s="30"/>
      <c r="P67" s="30"/>
      <c r="Q67" s="30"/>
      <c r="R67" s="34"/>
      <c r="S67" s="34"/>
    </row>
    <row r="68" spans="1:21" s="1" customFormat="1" ht="72" x14ac:dyDescent="0.3">
      <c r="A68" s="10" t="s">
        <v>38</v>
      </c>
      <c r="B68" s="4" t="s">
        <v>335</v>
      </c>
      <c r="C68" s="4" t="s">
        <v>2</v>
      </c>
      <c r="D68" s="4" t="s">
        <v>9</v>
      </c>
      <c r="E68" s="4">
        <v>88</v>
      </c>
      <c r="F68" s="25" t="s">
        <v>105</v>
      </c>
      <c r="G68" s="25" t="s">
        <v>106</v>
      </c>
      <c r="H68" s="25" t="s">
        <v>107</v>
      </c>
      <c r="I68" s="25" t="s">
        <v>108</v>
      </c>
      <c r="J68" s="31" t="s">
        <v>111</v>
      </c>
      <c r="K68" s="25" t="s">
        <v>112</v>
      </c>
      <c r="L68" s="25" t="s">
        <v>352</v>
      </c>
      <c r="M68" s="25" t="s">
        <v>356</v>
      </c>
      <c r="N68" s="30"/>
      <c r="O68" s="30"/>
      <c r="P68" s="30"/>
      <c r="Q68" s="30"/>
      <c r="R68" s="34"/>
      <c r="S68" s="34"/>
    </row>
    <row r="69" spans="1:21" s="1" customFormat="1" ht="57.6" x14ac:dyDescent="0.3">
      <c r="A69" s="11" t="s">
        <v>55</v>
      </c>
      <c r="B69" s="4" t="s">
        <v>336</v>
      </c>
      <c r="C69" s="4" t="s">
        <v>8</v>
      </c>
      <c r="D69" s="4" t="s">
        <v>9</v>
      </c>
      <c r="E69" s="4">
        <v>72</v>
      </c>
      <c r="F69" s="31" t="s">
        <v>111</v>
      </c>
      <c r="G69" s="25" t="s">
        <v>112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4"/>
      <c r="S69" s="34"/>
    </row>
    <row r="70" spans="1:21" s="1" customFormat="1" ht="86.4" x14ac:dyDescent="0.3">
      <c r="A70" s="19" t="s">
        <v>27</v>
      </c>
      <c r="B70" s="4" t="s">
        <v>171</v>
      </c>
      <c r="C70" s="4" t="s">
        <v>8</v>
      </c>
      <c r="D70" s="4" t="s">
        <v>244</v>
      </c>
      <c r="E70" s="4">
        <v>652</v>
      </c>
      <c r="F70" s="25" t="s">
        <v>240</v>
      </c>
      <c r="G70" s="30"/>
      <c r="H70" s="25" t="s">
        <v>113</v>
      </c>
      <c r="I70" s="30"/>
      <c r="J70" s="25" t="s">
        <v>241</v>
      </c>
      <c r="K70" s="30" t="s">
        <v>114</v>
      </c>
      <c r="L70" s="30"/>
      <c r="M70" s="30"/>
      <c r="N70" s="30"/>
      <c r="O70" s="30"/>
      <c r="P70" s="30"/>
      <c r="Q70" s="30"/>
      <c r="R70" s="34"/>
      <c r="S70" s="34"/>
    </row>
    <row r="71" spans="1:21" ht="57.6" x14ac:dyDescent="0.3">
      <c r="A71" s="19" t="s">
        <v>23</v>
      </c>
      <c r="B71" s="4" t="s">
        <v>172</v>
      </c>
      <c r="C71" s="4" t="s">
        <v>8</v>
      </c>
      <c r="D71" s="4" t="s">
        <v>51</v>
      </c>
      <c r="E71" s="4">
        <v>358</v>
      </c>
      <c r="F71" s="31" t="s">
        <v>111</v>
      </c>
      <c r="G71" s="25" t="s">
        <v>112</v>
      </c>
      <c r="H71" s="32" t="s">
        <v>115</v>
      </c>
      <c r="I71" s="30"/>
      <c r="J71" s="32"/>
      <c r="K71" s="32"/>
      <c r="L71" s="32"/>
      <c r="M71" s="32"/>
      <c r="N71" s="32"/>
      <c r="O71" s="30"/>
      <c r="P71" s="30"/>
      <c r="Q71" s="30"/>
      <c r="R71" s="34"/>
      <c r="S71" s="34"/>
      <c r="T71" s="1"/>
      <c r="U71" s="1"/>
    </row>
    <row r="72" spans="1:21" ht="57.6" x14ac:dyDescent="0.3">
      <c r="A72" s="9" t="s">
        <v>11</v>
      </c>
      <c r="B72" s="4" t="s">
        <v>337</v>
      </c>
      <c r="C72" s="4" t="s">
        <v>8</v>
      </c>
      <c r="D72" s="4" t="s">
        <v>6</v>
      </c>
      <c r="E72" s="4">
        <v>82</v>
      </c>
      <c r="F72" s="31" t="s">
        <v>110</v>
      </c>
      <c r="G72" s="30"/>
      <c r="H72" s="31" t="s">
        <v>111</v>
      </c>
      <c r="I72" s="25" t="s">
        <v>112</v>
      </c>
      <c r="J72" s="32" t="s">
        <v>118</v>
      </c>
      <c r="K72" s="30"/>
      <c r="L72" s="32" t="s">
        <v>358</v>
      </c>
      <c r="M72" s="30"/>
      <c r="N72" s="30"/>
      <c r="O72" s="30"/>
      <c r="P72" s="30"/>
      <c r="Q72" s="30"/>
      <c r="R72" s="34"/>
      <c r="S72" s="34"/>
    </row>
    <row r="73" spans="1:21" ht="57.6" x14ac:dyDescent="0.3">
      <c r="A73" s="9" t="s">
        <v>12</v>
      </c>
      <c r="B73" s="4" t="s">
        <v>338</v>
      </c>
      <c r="C73" s="4" t="s">
        <v>8</v>
      </c>
      <c r="D73" s="4" t="s">
        <v>6</v>
      </c>
      <c r="E73" s="4">
        <v>145</v>
      </c>
      <c r="F73" s="31" t="s">
        <v>110</v>
      </c>
      <c r="G73" s="30"/>
      <c r="H73" s="31" t="s">
        <v>111</v>
      </c>
      <c r="I73" s="25" t="s">
        <v>112</v>
      </c>
      <c r="J73" s="32" t="s">
        <v>116</v>
      </c>
      <c r="K73" s="32" t="s">
        <v>117</v>
      </c>
      <c r="L73" s="32" t="s">
        <v>118</v>
      </c>
      <c r="M73" s="30"/>
      <c r="N73" s="32" t="s">
        <v>358</v>
      </c>
      <c r="O73" s="30"/>
      <c r="P73" s="30"/>
      <c r="Q73" s="30"/>
      <c r="R73" s="34"/>
      <c r="S73" s="34"/>
    </row>
    <row r="74" spans="1:21" s="1" customFormat="1" ht="57.6" x14ac:dyDescent="0.3">
      <c r="A74" s="9" t="s">
        <v>13</v>
      </c>
      <c r="B74" s="4" t="s">
        <v>339</v>
      </c>
      <c r="C74" s="4" t="s">
        <v>8</v>
      </c>
      <c r="D74" s="4" t="s">
        <v>6</v>
      </c>
      <c r="E74" s="4">
        <v>200</v>
      </c>
      <c r="F74" s="31" t="s">
        <v>110</v>
      </c>
      <c r="G74" s="30"/>
      <c r="H74" s="31" t="s">
        <v>111</v>
      </c>
      <c r="I74" s="25" t="s">
        <v>112</v>
      </c>
      <c r="J74" s="32" t="s">
        <v>116</v>
      </c>
      <c r="K74" s="32" t="s">
        <v>117</v>
      </c>
      <c r="L74" s="32" t="s">
        <v>118</v>
      </c>
      <c r="M74" s="30"/>
      <c r="N74" s="32" t="s">
        <v>358</v>
      </c>
      <c r="O74" s="30"/>
      <c r="P74" s="30"/>
      <c r="Q74" s="30"/>
      <c r="R74" s="34"/>
      <c r="S74" s="34"/>
      <c r="T74"/>
      <c r="U74"/>
    </row>
    <row r="75" spans="1:21" s="1" customFormat="1" ht="57.6" x14ac:dyDescent="0.3">
      <c r="A75" s="9" t="s">
        <v>50</v>
      </c>
      <c r="B75" s="4" t="s">
        <v>340</v>
      </c>
      <c r="C75" s="4" t="s">
        <v>8</v>
      </c>
      <c r="D75" s="4" t="s">
        <v>6</v>
      </c>
      <c r="E75" s="4">
        <v>254</v>
      </c>
      <c r="F75" s="31" t="s">
        <v>110</v>
      </c>
      <c r="G75" s="30"/>
      <c r="H75" s="31" t="s">
        <v>111</v>
      </c>
      <c r="I75" s="25" t="s">
        <v>112</v>
      </c>
      <c r="J75" s="32" t="s">
        <v>116</v>
      </c>
      <c r="K75" s="32" t="s">
        <v>117</v>
      </c>
      <c r="L75" s="32" t="s">
        <v>118</v>
      </c>
      <c r="M75" s="30"/>
      <c r="N75" s="32" t="s">
        <v>358</v>
      </c>
      <c r="O75" s="30"/>
      <c r="P75" s="30"/>
      <c r="Q75" s="30"/>
      <c r="R75" s="34"/>
      <c r="S75" s="34"/>
    </row>
    <row r="76" spans="1:21" s="1" customFormat="1" ht="57.6" x14ac:dyDescent="0.3">
      <c r="A76" s="9" t="s">
        <v>45</v>
      </c>
      <c r="B76" s="4" t="s">
        <v>341</v>
      </c>
      <c r="C76" s="4" t="s">
        <v>8</v>
      </c>
      <c r="D76" s="5" t="s">
        <v>9</v>
      </c>
      <c r="E76" s="4">
        <v>153</v>
      </c>
      <c r="F76" s="31" t="s">
        <v>111</v>
      </c>
      <c r="G76" s="25" t="s">
        <v>112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4"/>
      <c r="S76" s="34"/>
    </row>
    <row r="77" spans="1:21" s="1" customFormat="1" ht="57.6" x14ac:dyDescent="0.3">
      <c r="A77" s="9" t="s">
        <v>56</v>
      </c>
      <c r="B77" s="4" t="s">
        <v>342</v>
      </c>
      <c r="C77" s="4" t="s">
        <v>8</v>
      </c>
      <c r="D77" s="5" t="s">
        <v>9</v>
      </c>
      <c r="E77" s="4">
        <v>204</v>
      </c>
      <c r="F77" s="31" t="s">
        <v>111</v>
      </c>
      <c r="G77" s="25" t="s">
        <v>112</v>
      </c>
      <c r="H77" s="33"/>
      <c r="I77" s="33"/>
      <c r="J77" s="30"/>
      <c r="K77" s="30"/>
      <c r="L77" s="30"/>
      <c r="M77" s="30"/>
      <c r="N77" s="30"/>
      <c r="O77" s="30"/>
      <c r="P77" s="30"/>
      <c r="Q77" s="30"/>
      <c r="R77" s="34"/>
      <c r="S77" s="34"/>
    </row>
    <row r="78" spans="1:21" ht="15.6" x14ac:dyDescent="0.3">
      <c r="A78" s="12" t="s">
        <v>39</v>
      </c>
      <c r="B78" s="4" t="s">
        <v>343</v>
      </c>
      <c r="C78" s="4" t="s">
        <v>8</v>
      </c>
      <c r="D78" s="4" t="s">
        <v>52</v>
      </c>
      <c r="E78" s="5">
        <v>800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4"/>
      <c r="S78" s="34"/>
      <c r="T78" s="1"/>
      <c r="U78" s="1"/>
    </row>
    <row r="79" spans="1:21" ht="15.6" x14ac:dyDescent="0.3">
      <c r="A79" s="12" t="s">
        <v>34</v>
      </c>
      <c r="B79" s="4" t="s">
        <v>344</v>
      </c>
      <c r="C79" s="4" t="s">
        <v>8</v>
      </c>
      <c r="D79" s="4" t="s">
        <v>52</v>
      </c>
      <c r="E79" s="4">
        <v>62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4"/>
      <c r="S79" s="34"/>
    </row>
    <row r="80" spans="1:21" ht="15.6" x14ac:dyDescent="0.3">
      <c r="A80" s="9" t="s">
        <v>35</v>
      </c>
      <c r="B80" s="4" t="s">
        <v>345</v>
      </c>
      <c r="C80" s="4" t="s">
        <v>8</v>
      </c>
      <c r="D80" s="4" t="s">
        <v>52</v>
      </c>
      <c r="E80" s="4">
        <v>1.6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4"/>
      <c r="S80" s="34"/>
    </row>
  </sheetData>
  <autoFilter ref="A1:S80"/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M24"/>
  <sheetViews>
    <sheetView workbookViewId="0">
      <selection activeCell="E27" sqref="E27"/>
    </sheetView>
  </sheetViews>
  <sheetFormatPr baseColWidth="10" defaultColWidth="11.44140625" defaultRowHeight="14.4" x14ac:dyDescent="0.3"/>
  <cols>
    <col min="1" max="2" width="11.44140625" style="46"/>
    <col min="3" max="3" width="11.44140625" style="63"/>
    <col min="4" max="4" width="16.5546875" style="46" customWidth="1"/>
    <col min="5" max="5" width="64.88671875" style="46" customWidth="1"/>
    <col min="6" max="6" width="10.44140625" style="46" bestFit="1" customWidth="1"/>
    <col min="7" max="8" width="9.44140625" style="46" bestFit="1" customWidth="1"/>
    <col min="9" max="9" width="4.88671875" style="46" bestFit="1" customWidth="1"/>
    <col min="10" max="10" width="9.44140625" style="46" bestFit="1" customWidth="1"/>
    <col min="11" max="11" width="9.109375" style="46" bestFit="1" customWidth="1"/>
    <col min="12" max="12" width="7.5546875" style="46" bestFit="1" customWidth="1"/>
    <col min="13" max="13" width="9.109375" style="46" bestFit="1" customWidth="1"/>
    <col min="14" max="16384" width="11.44140625" style="46"/>
  </cols>
  <sheetData>
    <row r="2" spans="2:5" x14ac:dyDescent="0.3">
      <c r="B2" s="45" t="s">
        <v>174</v>
      </c>
      <c r="C2" s="62"/>
      <c r="D2" s="45" t="s">
        <v>130</v>
      </c>
      <c r="E2" s="45" t="s">
        <v>129</v>
      </c>
    </row>
    <row r="3" spans="2:5" x14ac:dyDescent="0.3">
      <c r="B3" s="46" t="s">
        <v>65</v>
      </c>
      <c r="D3" s="47" t="s">
        <v>131</v>
      </c>
      <c r="E3" s="47" t="s">
        <v>144</v>
      </c>
    </row>
    <row r="4" spans="2:5" x14ac:dyDescent="0.3">
      <c r="B4" s="46" t="s">
        <v>135</v>
      </c>
      <c r="D4" s="47" t="s">
        <v>132</v>
      </c>
      <c r="E4" s="46" t="s">
        <v>133</v>
      </c>
    </row>
    <row r="5" spans="2:5" x14ac:dyDescent="0.3">
      <c r="B5" s="46" t="s">
        <v>175</v>
      </c>
      <c r="E5" s="46" t="s">
        <v>143</v>
      </c>
    </row>
    <row r="6" spans="2:5" x14ac:dyDescent="0.3">
      <c r="B6" s="46" t="s">
        <v>62</v>
      </c>
    </row>
    <row r="7" spans="2:5" x14ac:dyDescent="0.3">
      <c r="B7" s="46" t="s">
        <v>176</v>
      </c>
    </row>
    <row r="8" spans="2:5" x14ac:dyDescent="0.3">
      <c r="B8" s="46" t="s">
        <v>177</v>
      </c>
    </row>
    <row r="9" spans="2:5" x14ac:dyDescent="0.3">
      <c r="B9" s="46" t="s">
        <v>178</v>
      </c>
    </row>
    <row r="10" spans="2:5" x14ac:dyDescent="0.3">
      <c r="B10" s="46" t="s">
        <v>179</v>
      </c>
    </row>
    <row r="11" spans="2:5" x14ac:dyDescent="0.3">
      <c r="B11" s="46" t="s">
        <v>64</v>
      </c>
    </row>
    <row r="12" spans="2:5" x14ac:dyDescent="0.3">
      <c r="B12" s="46" t="s">
        <v>180</v>
      </c>
    </row>
    <row r="13" spans="2:5" x14ac:dyDescent="0.3">
      <c r="B13" s="46" t="s">
        <v>181</v>
      </c>
    </row>
    <row r="14" spans="2:5" x14ac:dyDescent="0.3">
      <c r="B14" s="46" t="s">
        <v>182</v>
      </c>
    </row>
    <row r="15" spans="2:5" x14ac:dyDescent="0.3">
      <c r="B15" s="46" t="s">
        <v>183</v>
      </c>
    </row>
    <row r="16" spans="2:5" x14ac:dyDescent="0.3">
      <c r="B16" s="46" t="s">
        <v>184</v>
      </c>
    </row>
    <row r="17" spans="2:13" x14ac:dyDescent="0.3">
      <c r="B17" s="46" t="s">
        <v>185</v>
      </c>
    </row>
    <row r="19" spans="2:13" x14ac:dyDescent="0.3">
      <c r="E19" s="45" t="s">
        <v>199</v>
      </c>
      <c r="F19" s="116" t="s">
        <v>214</v>
      </c>
      <c r="G19" s="116"/>
      <c r="H19" s="116"/>
      <c r="I19" s="116"/>
      <c r="J19" s="116"/>
      <c r="K19" s="116"/>
      <c r="L19" s="116"/>
      <c r="M19" s="116"/>
    </row>
    <row r="20" spans="2:13" x14ac:dyDescent="0.3">
      <c r="E20" s="73" t="s">
        <v>195</v>
      </c>
      <c r="F20" s="46" t="s">
        <v>202</v>
      </c>
      <c r="G20" s="46" t="s">
        <v>203</v>
      </c>
      <c r="H20" s="46" t="s">
        <v>206</v>
      </c>
      <c r="I20" s="46" t="s">
        <v>212</v>
      </c>
      <c r="J20" s="46" t="s">
        <v>208</v>
      </c>
      <c r="K20" s="46" t="s">
        <v>209</v>
      </c>
      <c r="L20" s="46" t="s">
        <v>210</v>
      </c>
      <c r="M20" s="46" t="s">
        <v>211</v>
      </c>
    </row>
    <row r="21" spans="2:13" x14ac:dyDescent="0.3">
      <c r="E21" s="73" t="s">
        <v>196</v>
      </c>
      <c r="G21" s="46" t="s">
        <v>203</v>
      </c>
      <c r="H21" s="46" t="s">
        <v>206</v>
      </c>
      <c r="I21" s="46" t="s">
        <v>212</v>
      </c>
      <c r="K21" s="46" t="s">
        <v>209</v>
      </c>
      <c r="L21" s="46" t="s">
        <v>210</v>
      </c>
      <c r="M21" s="46" t="s">
        <v>211</v>
      </c>
    </row>
    <row r="22" spans="2:13" x14ac:dyDescent="0.3">
      <c r="E22" s="73" t="s">
        <v>138</v>
      </c>
      <c r="F22" s="46" t="s">
        <v>204</v>
      </c>
      <c r="G22" s="46" t="s">
        <v>207</v>
      </c>
      <c r="I22" s="46" t="s">
        <v>212</v>
      </c>
    </row>
    <row r="23" spans="2:13" x14ac:dyDescent="0.3">
      <c r="E23" s="73" t="s">
        <v>197</v>
      </c>
      <c r="F23" s="46" t="s">
        <v>204</v>
      </c>
      <c r="G23" s="46" t="s">
        <v>207</v>
      </c>
      <c r="I23" s="46" t="s">
        <v>212</v>
      </c>
    </row>
    <row r="24" spans="2:13" x14ac:dyDescent="0.3">
      <c r="E24" s="73" t="s">
        <v>198</v>
      </c>
      <c r="F24" s="46" t="s">
        <v>205</v>
      </c>
    </row>
  </sheetData>
  <mergeCells count="1">
    <mergeCell ref="F19:M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Formulaire</vt:lpstr>
      <vt:lpstr>Annexe1-MesuresPrevues</vt:lpstr>
      <vt:lpstr>Annexe2-ParamMesures</vt:lpstr>
      <vt:lpstr>Annexe2b-ParamTerritoire</vt:lpstr>
      <vt:lpstr>Annexe3-BudgetPrevu</vt:lpstr>
      <vt:lpstr>Annexe4-FormationsPrevues</vt:lpstr>
      <vt:lpstr>SyntheseFin 2023</vt:lpstr>
      <vt:lpstr>Catalogue MAEC 23-27</vt:lpstr>
      <vt:lpstr>Paramètres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Hortense DUHAMEL</dc:creator>
  <cp:lastModifiedBy>DEPIERRE Nadege</cp:lastModifiedBy>
  <cp:lastPrinted>2021-07-02T16:19:20Z</cp:lastPrinted>
  <dcterms:created xsi:type="dcterms:W3CDTF">2021-03-24T10:22:14Z</dcterms:created>
  <dcterms:modified xsi:type="dcterms:W3CDTF">2023-06-02T09:34:54Z</dcterms:modified>
</cp:coreProperties>
</file>