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SREA\4_PAC\17-MAEC\5-2023\70-Animation\202208_AAP_AnimPAEC2023\Redaction_AAP_Formulaires\"/>
    </mc:Choice>
  </mc:AlternateContent>
  <bookViews>
    <workbookView xWindow="0" yWindow="0" windowWidth="28800" windowHeight="11290" tabRatio="991"/>
  </bookViews>
  <sheets>
    <sheet name="ACCUEIL" sheetId="1" r:id="rId1"/>
    <sheet name="Annexe 1 Dépenses de personnel" sheetId="3" r:id="rId2"/>
    <sheet name="Annexe 2  Dépenses facturées" sheetId="2" r:id="rId3"/>
    <sheet name="Annexe 3 Liste diag-PG" sheetId="16" r:id="rId4"/>
    <sheet name="Synthèse financière" sheetId="8" r:id="rId5"/>
    <sheet name="Fiche type déclaration temps" sheetId="9" r:id="rId6"/>
    <sheet name="Paramètres" sheetId="15" r:id="rId7"/>
  </sheets>
  <definedNames>
    <definedName name="__xlfn_SUMIFS">NA()</definedName>
    <definedName name="Excel_BuiltIn_Print_Area" localSheetId="0">'Annexe 2  Dépenses facturées'!$A$4:$J$21</definedName>
    <definedName name="Excel_BuiltIn_Print_Area" localSheetId="1">NA()</definedName>
    <definedName name="Excel_BuiltIn_Print_Area" localSheetId="2">'Annexe 1 Dépenses de personnel'!$A$5:$M$32</definedName>
    <definedName name="Excel_BuiltIn_Print_Area" localSheetId="3">'Annexe 3 Liste diag-PG'!$A$1:$Q$34</definedName>
    <definedName name="Excel_BuiltIn_Print_Area" localSheetId="5">'Fiche type déclaration temps'!$A$1:$Q$40</definedName>
    <definedName name="SHARED_FORMULA_0_10_0_10_4" localSheetId="3">#REF!+1</definedName>
    <definedName name="SHARED_FORMULA_0_10_0_10_4">#REF!+1</definedName>
    <definedName name="SHARED_FORMULA_0_11_0_11_1" localSheetId="3">#REF!+1</definedName>
    <definedName name="SHARED_FORMULA_0_11_0_11_1">#REF!+1</definedName>
    <definedName name="SHARED_FORMULA_0_11_0_11_5" localSheetId="3">#REF!+1</definedName>
    <definedName name="SHARED_FORMULA_0_11_0_11_5">#REF!+1</definedName>
    <definedName name="SHARED_FORMULA_0_11_0_11_6" localSheetId="3">#REF!+1</definedName>
    <definedName name="SHARED_FORMULA_0_11_0_11_6">#REF!+1</definedName>
    <definedName name="SHARED_FORMULA_0_11_0_11_7" localSheetId="3">#REF!+1</definedName>
    <definedName name="SHARED_FORMULA_0_11_0_11_7">#REF!+1</definedName>
    <definedName name="SHARED_FORMULA_0_11_0_11_9" localSheetId="3">#REF!+1</definedName>
    <definedName name="SHARED_FORMULA_0_11_0_11_9">#REF!+1</definedName>
    <definedName name="SHARED_FORMULA_11_10_11_10_6" localSheetId="3">IF(ISBLANK(#REF!),"","heure")</definedName>
    <definedName name="SHARED_FORMULA_11_10_11_10_6">IF(ISBLANK(#REF!),"","heure")</definedName>
    <definedName name="SHARED_FORMULA_12_11_12_11_6" localSheetId="3">IF(ISBLANK(#REF!),"",IF(#REF!=0,"",ROUND((#REF!/#REF!)*#REF!,2)))</definedName>
    <definedName name="SHARED_FORMULA_12_11_12_11_6">IF(ISBLANK(#REF!),"",IF(#REF!=0,"",ROUND((#REF!/#REF!)*#REF!,2)))</definedName>
    <definedName name="SHARED_FORMULA_5_10_5_10_7" localSheetId="3">IF(#REF!="Déplacement en voiture de 5CV ou moins",0.25,IF(#REF!="Déplacement en voiture de 6 ou 7CV",0.32,IF(#REF!="Déplacement en voiture de 8CV et plus",0.35,IF(#REF!="Repas",15.25,IF(#REF!="Nuitée(s)",60,"")))))</definedName>
    <definedName name="SHARED_FORMULA_5_10_5_10_7">IF(#REF!="Déplacement en voiture de 5CV ou moins",0.25,IF(#REF!="Déplacement en voiture de 6 ou 7CV",0.32,IF(#REF!="Déplacement en voiture de 8CV et plus",0.35,IF(#REF!="Repas",15.25,IF(#REF!="Nuitée(s)",60,"")))))</definedName>
    <definedName name="SHARED_FORMULA_6_10_6_10_4" localSheetId="3">IF(ISBLANK(#REF!),"","heure")</definedName>
    <definedName name="SHARED_FORMULA_6_10_6_10_4">IF(ISBLANK(#REF!),"","heure")</definedName>
    <definedName name="SHARED_FORMULA_6_10_6_10_5" localSheetId="3">IF(ISBLANK(#REF!),"","heure")</definedName>
    <definedName name="SHARED_FORMULA_6_10_6_10_5">IF(ISBLANK(#REF!),"","heure")</definedName>
    <definedName name="SHARED_FORMULA_7_9_7_9_4" localSheetId="3">#REF!*#REF!</definedName>
    <definedName name="SHARED_FORMULA_7_9_7_9_4">#REF!*#REF!</definedName>
    <definedName name="SHARED_FORMULA_7_9_7_9_5" localSheetId="3">#REF!*#REF!</definedName>
    <definedName name="SHARED_FORMULA_7_9_7_9_5">#REF!*#REF!</definedName>
    <definedName name="SHARED_FORMULA_7_9_7_9_7" localSheetId="3">IF(#REF!="Déplacement en voiture de 5CV ou moins","€ par Km",IF(#REF!="Déplacement en voiture de 6 ou 7CV","€ par Km",IF(#REF!="Déplacement en voiture de 8CV et plus","€ par Km",IF(#REF!="Repas","€ par repas",IF(#REF!="Nuitée(s)","€ par nuitée","")))))</definedName>
    <definedName name="SHARED_FORMULA_7_9_7_9_7">IF(#REF!="Déplacement en voiture de 5CV ou moins","€ par Km",IF(#REF!="Déplacement en voiture de 6 ou 7CV","€ par Km",IF(#REF!="Déplacement en voiture de 8CV et plus","€ par Km",IF(#REF!="Repas","€ par repas",IF(#REF!="Nuitée(s)","€ par nuitée","")))))</definedName>
    <definedName name="SHARED_FORMULA_8_10_8_10_7" localSheetId="3">IF(#REF!="","",#REF!*#REF!)</definedName>
    <definedName name="SHARED_FORMULA_8_10_8_10_7">IF(#REF!="","",#REF!*#REF!)</definedName>
    <definedName name="SHARED_FORMULA_9_11_9_11_6" localSheetId="3">IF(ISERROR(#REF!*133*#REF!),"",#REF!*133*#REF!)</definedName>
    <definedName name="SHARED_FORMULA_9_11_9_11_6">IF(ISERROR(#REF!*133*#REF!),"",#REF!*133*#REF!)</definedName>
    <definedName name="_xlnm.Print_Area" localSheetId="0">ACCUEIL!$A$1:$G$22</definedName>
    <definedName name="_xlnm.Print_Area" localSheetId="1">'Annexe 1 Dépenses de personnel'!$A$1:$N$29</definedName>
    <definedName name="_xlnm.Print_Area" localSheetId="2">'Annexe 2  Dépenses facturées'!$A$1:$K$26</definedName>
    <definedName name="_xlnm.Print_Area" localSheetId="3">'Annexe 3 Liste diag-PG'!$A:$H</definedName>
    <definedName name="_xlnm.Print_Area" localSheetId="5">'Fiche type déclaration temps'!$A$1:$F$46</definedName>
    <definedName name="_xlnm.Print_Area" localSheetId="6">Paramètres!$A$2:$B$23</definedName>
    <definedName name="_xlnm.Print_Area" localSheetId="4">'Synthèse financière'!$A$1:$L$41</definedName>
  </definedNames>
  <calcPr calcId="162913"/>
  <pivotCaches>
    <pivotCache cacheId="0" r:id="rId8"/>
  </pivotCaches>
</workbook>
</file>

<file path=xl/calcChain.xml><?xml version="1.0" encoding="utf-8"?>
<calcChain xmlns="http://schemas.openxmlformats.org/spreadsheetml/2006/main">
  <c r="J13" i="16" l="1"/>
  <c r="J14" i="16"/>
  <c r="J15" i="16"/>
  <c r="J16" i="16"/>
  <c r="J17" i="16"/>
  <c r="J18" i="16"/>
  <c r="J19" i="16"/>
  <c r="J20" i="16"/>
  <c r="J21" i="16"/>
  <c r="J22" i="16"/>
  <c r="J23" i="16"/>
  <c r="J24" i="16"/>
  <c r="J25" i="16"/>
  <c r="J26" i="16"/>
  <c r="J27" i="16"/>
  <c r="J28" i="16"/>
  <c r="J29" i="16"/>
  <c r="J30" i="16"/>
  <c r="J31" i="16"/>
  <c r="J32" i="16"/>
  <c r="J12" i="16" l="1"/>
  <c r="F17" i="1" l="1"/>
  <c r="E31" i="8" l="1"/>
  <c r="E37" i="8"/>
  <c r="E38" i="8" s="1"/>
  <c r="K6" i="2" l="1"/>
  <c r="J6" i="2"/>
  <c r="I6" i="2"/>
  <c r="K5" i="2"/>
  <c r="J5" i="2"/>
  <c r="I5" i="2"/>
  <c r="J4" i="2"/>
  <c r="K4" i="2"/>
  <c r="I4" i="2"/>
  <c r="K3" i="2"/>
  <c r="J3" i="2"/>
  <c r="I3" i="2"/>
  <c r="H10" i="2"/>
  <c r="G10" i="2"/>
  <c r="F10" i="2"/>
  <c r="A22" i="2"/>
  <c r="A23" i="2" s="1"/>
  <c r="A24" i="2" s="1"/>
  <c r="A25" i="2" s="1"/>
  <c r="A26" i="2" s="1"/>
  <c r="I7" i="2" l="1"/>
  <c r="N4" i="3"/>
  <c r="M4" i="3"/>
  <c r="H33" i="16" l="1"/>
  <c r="G33" i="16"/>
  <c r="C6" i="16" l="1"/>
  <c r="C5" i="16"/>
  <c r="C4" i="16"/>
  <c r="A4" i="16"/>
  <c r="C3" i="16"/>
  <c r="A3" i="16"/>
  <c r="G10" i="1" l="1"/>
  <c r="F10" i="1"/>
  <c r="H8" i="8" l="1"/>
  <c r="J8" i="8"/>
  <c r="H9" i="8"/>
  <c r="J9" i="8"/>
  <c r="H10" i="8"/>
  <c r="J10" i="8"/>
  <c r="E8" i="8"/>
  <c r="E9" i="8"/>
  <c r="E10" i="8"/>
  <c r="E11" i="8"/>
  <c r="E7" i="8"/>
  <c r="J11" i="8"/>
  <c r="J7" i="8"/>
  <c r="H11" i="8"/>
  <c r="H7" i="8"/>
  <c r="J7" i="2"/>
  <c r="I15" i="3"/>
  <c r="M15" i="3" s="1"/>
  <c r="I14" i="3"/>
  <c r="M14" i="3" s="1"/>
  <c r="K14" i="3"/>
  <c r="M5" i="3" s="1"/>
  <c r="L4" i="3"/>
  <c r="N6" i="3"/>
  <c r="M6" i="3"/>
  <c r="I13" i="3"/>
  <c r="K13" i="3" s="1"/>
  <c r="C7" i="8" l="1"/>
  <c r="D7" i="8" s="1"/>
  <c r="F7" i="8" s="1"/>
  <c r="C20" i="8"/>
  <c r="J12" i="8"/>
  <c r="H12" i="8"/>
  <c r="K7" i="2"/>
  <c r="K15" i="3"/>
  <c r="N5" i="3" l="1"/>
  <c r="N7" i="3" s="1"/>
  <c r="N8" i="3" s="1"/>
  <c r="C8" i="8"/>
  <c r="L5" i="3"/>
  <c r="C21" i="8" s="1"/>
  <c r="M7" i="3"/>
  <c r="M8" i="3" s="1"/>
  <c r="E10" i="1" l="1"/>
  <c r="D39" i="8" l="1"/>
  <c r="C10" i="8" l="1"/>
  <c r="D10" i="8" s="1"/>
  <c r="F10" i="8" s="1"/>
  <c r="A11" i="8"/>
  <c r="A10" i="8"/>
  <c r="C3" i="9"/>
  <c r="A3" i="9"/>
  <c r="C3" i="8"/>
  <c r="C3" i="2"/>
  <c r="C4" i="3"/>
  <c r="I10" i="8" l="1"/>
  <c r="G10" i="8"/>
  <c r="I11" i="8"/>
  <c r="G11" i="8"/>
  <c r="B10" i="8"/>
  <c r="B11" i="8"/>
  <c r="I16" i="3"/>
  <c r="I17" i="3"/>
  <c r="I18" i="3"/>
  <c r="I19" i="3"/>
  <c r="I20" i="3"/>
  <c r="I21" i="3"/>
  <c r="I22" i="3"/>
  <c r="I23" i="3"/>
  <c r="I24" i="3"/>
  <c r="I25" i="3"/>
  <c r="I26" i="3"/>
  <c r="I27" i="3"/>
  <c r="I28" i="3"/>
  <c r="I29" i="3"/>
  <c r="I30" i="3"/>
  <c r="I31" i="3"/>
  <c r="I32" i="3"/>
  <c r="I33" i="3"/>
  <c r="I34" i="3"/>
  <c r="I35" i="3"/>
  <c r="I36" i="3"/>
  <c r="I37" i="3"/>
  <c r="I38" i="3"/>
  <c r="I39" i="3"/>
  <c r="I40" i="3"/>
  <c r="I41" i="3"/>
  <c r="I42" i="3"/>
  <c r="E7" i="1"/>
  <c r="K10" i="8" l="1"/>
  <c r="L10" i="8"/>
  <c r="M21" i="2"/>
  <c r="M20" i="2"/>
  <c r="M19" i="2"/>
  <c r="M18" i="2"/>
  <c r="M17" i="2"/>
  <c r="M15" i="2" l="1"/>
  <c r="M13" i="3"/>
  <c r="L7" i="3"/>
  <c r="C22" i="8" s="1"/>
  <c r="C23" i="8" s="1"/>
  <c r="M16" i="2" l="1"/>
  <c r="A8" i="8"/>
  <c r="A9" i="8"/>
  <c r="A7" i="8"/>
  <c r="I7" i="8" l="1"/>
  <c r="G7" i="8"/>
  <c r="I8" i="8"/>
  <c r="G8" i="8"/>
  <c r="G9" i="8"/>
  <c r="I9" i="8"/>
  <c r="B7" i="8"/>
  <c r="B9" i="8"/>
  <c r="B8" i="8"/>
  <c r="C11" i="8"/>
  <c r="C9" i="8"/>
  <c r="L7" i="8" l="1"/>
  <c r="K7" i="8"/>
  <c r="G12" i="8"/>
  <c r="I12" i="8"/>
  <c r="C12" i="8"/>
  <c r="D8" i="8"/>
  <c r="F8" i="8" s="1"/>
  <c r="L8" i="8" s="1"/>
  <c r="D9" i="8"/>
  <c r="F9" i="8" s="1"/>
  <c r="L9" i="8" s="1"/>
  <c r="D11" i="8"/>
  <c r="A4" i="9"/>
  <c r="C4" i="9"/>
  <c r="E23" i="8" l="1"/>
  <c r="D23" i="8" s="1"/>
  <c r="K8" i="8"/>
  <c r="K9" i="8"/>
  <c r="D12" i="8"/>
  <c r="M16" i="3"/>
  <c r="M17" i="3"/>
  <c r="M18" i="3"/>
  <c r="M19" i="3"/>
  <c r="M20" i="3"/>
  <c r="M21" i="3"/>
  <c r="M22" i="3"/>
  <c r="M23" i="3"/>
  <c r="M24" i="3"/>
  <c r="M25" i="3"/>
  <c r="M26" i="3"/>
  <c r="M27" i="3"/>
  <c r="M28" i="3"/>
  <c r="M29" i="3"/>
  <c r="M30" i="3"/>
  <c r="M31" i="3"/>
  <c r="M32" i="3"/>
  <c r="M33" i="3"/>
  <c r="M34" i="3"/>
  <c r="M35" i="3"/>
  <c r="M36" i="3"/>
  <c r="M37" i="3"/>
  <c r="M38" i="3"/>
  <c r="M39" i="3"/>
  <c r="M40" i="3"/>
  <c r="M41" i="3"/>
  <c r="M42" i="3"/>
  <c r="K16" i="3"/>
  <c r="K17" i="3"/>
  <c r="K18" i="3"/>
  <c r="K19" i="3"/>
  <c r="K20" i="3"/>
  <c r="K21" i="3"/>
  <c r="K22" i="3"/>
  <c r="K23" i="3"/>
  <c r="K24" i="3"/>
  <c r="K25" i="3"/>
  <c r="K26" i="3"/>
  <c r="K27" i="3"/>
  <c r="K28" i="3"/>
  <c r="K29" i="3"/>
  <c r="K30" i="3"/>
  <c r="K31" i="3"/>
  <c r="K32" i="3"/>
  <c r="K33" i="3"/>
  <c r="K34" i="3"/>
  <c r="K35" i="3"/>
  <c r="K36" i="3"/>
  <c r="K37" i="3"/>
  <c r="K38" i="3"/>
  <c r="K39" i="3"/>
  <c r="K40" i="3"/>
  <c r="K41" i="3"/>
  <c r="K42" i="3"/>
  <c r="L8" i="3" l="1"/>
  <c r="B37" i="9"/>
  <c r="J11" i="3" l="1"/>
  <c r="F11" i="8" l="1"/>
  <c r="C7" i="2"/>
  <c r="C6" i="2"/>
  <c r="C4" i="2"/>
  <c r="C5" i="9"/>
  <c r="C6" i="9"/>
  <c r="A13" i="9"/>
  <c r="A14" i="9"/>
  <c r="B14" i="9"/>
  <c r="A16" i="2"/>
  <c r="A17" i="2" s="1"/>
  <c r="A18" i="2" s="1"/>
  <c r="A19" i="2" s="1"/>
  <c r="A20" i="2" s="1"/>
  <c r="A21" i="2" s="1"/>
  <c r="C5" i="3"/>
  <c r="C7" i="3"/>
  <c r="C8" i="3"/>
  <c r="A14" i="3"/>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C1" i="8"/>
  <c r="C2" i="8"/>
  <c r="C4" i="8"/>
  <c r="L11" i="8" l="1"/>
  <c r="L12" i="8" s="1"/>
  <c r="C24" i="8" s="1"/>
  <c r="K11" i="8"/>
  <c r="D41" i="8"/>
  <c r="C19" i="8" s="1"/>
  <c r="E12" i="8"/>
  <c r="F12" i="8"/>
  <c r="K12" i="8" s="1"/>
  <c r="D24" i="8" s="1"/>
  <c r="E24" i="8" l="1"/>
  <c r="C26" i="8"/>
  <c r="K11" i="3"/>
  <c r="D31" i="8" l="1"/>
  <c r="D36" i="8" l="1"/>
  <c r="D35" i="8"/>
  <c r="D34" i="8"/>
  <c r="D33" i="8"/>
  <c r="D32" i="8"/>
  <c r="D37" i="8" l="1"/>
  <c r="D38" i="8" s="1"/>
  <c r="D40" i="8" s="1"/>
</calcChain>
</file>

<file path=xl/sharedStrings.xml><?xml version="1.0" encoding="utf-8"?>
<sst xmlns="http://schemas.openxmlformats.org/spreadsheetml/2006/main" count="763" uniqueCount="613">
  <si>
    <t>Intitulé de l'opération</t>
  </si>
  <si>
    <t>Nom du bénéficiaire</t>
  </si>
  <si>
    <t>Les dépenses sont à présentées dans les annexes selon leur nature</t>
  </si>
  <si>
    <t>Mode d’emploi du tableur</t>
  </si>
  <si>
    <t>Porteur du projet (raison sociale)</t>
  </si>
  <si>
    <t>Description / nature de la dépense</t>
  </si>
  <si>
    <t>Année</t>
  </si>
  <si>
    <t>Dénomination du fournisseur / prestataire / sous-traitant</t>
  </si>
  <si>
    <t>Montant de la dépense</t>
  </si>
  <si>
    <t>HT</t>
  </si>
  <si>
    <t>Unité de temps passé utilisée</t>
  </si>
  <si>
    <t>Heure</t>
  </si>
  <si>
    <t>Nombre d’ETP aidé dans ce dossier</t>
  </si>
  <si>
    <t>Remplir une déclaration de temps passé par agent en amont pour faciliter la saisie de cette annexe</t>
  </si>
  <si>
    <t xml:space="preserve">Total </t>
  </si>
  <si>
    <t>Description de l’intervention / nature de la dépense</t>
  </si>
  <si>
    <t>Nom &amp; Prénom de l'intervenant</t>
  </si>
  <si>
    <r>
      <t>Qualification de l’intervenant</t>
    </r>
    <r>
      <rPr>
        <b/>
        <vertAlign val="superscript"/>
        <sz val="9"/>
        <color indexed="9"/>
        <rFont val="Tahoma"/>
        <family val="2"/>
        <charset val="1"/>
      </rPr>
      <t xml:space="preserve"> 1</t>
    </r>
  </si>
  <si>
    <r>
      <t>Temps</t>
    </r>
    <r>
      <rPr>
        <b/>
        <vertAlign val="superscript"/>
        <sz val="9"/>
        <color indexed="9"/>
        <rFont val="Tahoma"/>
        <family val="2"/>
        <charset val="1"/>
      </rPr>
      <t xml:space="preserve">2  </t>
    </r>
    <r>
      <rPr>
        <b/>
        <sz val="9"/>
        <color indexed="9"/>
        <rFont val="Tahoma"/>
        <family val="2"/>
        <charset val="1"/>
      </rPr>
      <t>consacré à cette action (en nombre d’heures sur la période de référence (c)</t>
    </r>
  </si>
  <si>
    <r>
      <t>Montant présenté en €</t>
    </r>
    <r>
      <rPr>
        <b/>
        <vertAlign val="superscript"/>
        <sz val="9"/>
        <color indexed="9"/>
        <rFont val="Tahoma"/>
        <family val="2"/>
        <charset val="1"/>
      </rPr>
      <t xml:space="preserve"> 3
</t>
    </r>
    <r>
      <rPr>
        <b/>
        <sz val="9"/>
        <color indexed="9"/>
        <rFont val="Tahoma"/>
        <family val="2"/>
        <charset val="1"/>
      </rPr>
      <t xml:space="preserve">
(a/b*c)</t>
    </r>
  </si>
  <si>
    <t xml:space="preserve">Fiches de paie jointes </t>
  </si>
  <si>
    <t>Date</t>
  </si>
  <si>
    <t>Poste de dépenses</t>
  </si>
  <si>
    <t>Total</t>
  </si>
  <si>
    <t>Financeurs sollicités</t>
  </si>
  <si>
    <t>Région</t>
  </si>
  <si>
    <t>Département</t>
  </si>
  <si>
    <t>Agence de l’eau (précisez)_________________</t>
  </si>
  <si>
    <t>Autre (précisez) _________________________</t>
  </si>
  <si>
    <t>Sous-total financeurs publics</t>
  </si>
  <si>
    <t>Sous-total financeurs privés</t>
  </si>
  <si>
    <t>DECLARATION DU TEMPS PASSE</t>
  </si>
  <si>
    <t>Nom et prénom de l’intervenant / agent</t>
  </si>
  <si>
    <t>Renseigner autant d’annexes que d’intervenants identifiés sur les dépenses de rémunération présentées en annexe 2</t>
  </si>
  <si>
    <t>*Unité de temps passé utilisée</t>
  </si>
  <si>
    <t>heure</t>
  </si>
  <si>
    <t>Temps passé* en heures</t>
  </si>
  <si>
    <t>Activité type</t>
  </si>
  <si>
    <t>Signature de l’intervenant/ agent :</t>
  </si>
  <si>
    <t xml:space="preserve">Le (date)_______
Nom, prénom et qualité du responsable :
Signature du responsable
</t>
  </si>
  <si>
    <t>(vide)</t>
  </si>
  <si>
    <t>Actions d'animation relative aux mesures agro-environnementales et climatiques</t>
  </si>
  <si>
    <t>Assujetti</t>
  </si>
  <si>
    <t>Non assujetti</t>
  </si>
  <si>
    <t>Partiellement  assujetti</t>
  </si>
  <si>
    <t>Statut / TVA</t>
  </si>
  <si>
    <t>*à saisir uniquement si la TVA n'est pas récupérée et récupérable</t>
  </si>
  <si>
    <t>*TVA sollicitant une aide</t>
  </si>
  <si>
    <t>TVA</t>
  </si>
  <si>
    <t>Situation de la structure vis à vis de la TVA</t>
  </si>
  <si>
    <t>Prise en compte des dépenses de TVA réellement supportée par la structure</t>
  </si>
  <si>
    <t>Nombre de mois de la période de référence</t>
  </si>
  <si>
    <r>
      <t xml:space="preserve">Temps de travail </t>
    </r>
    <r>
      <rPr>
        <b/>
        <vertAlign val="superscript"/>
        <sz val="9"/>
        <color indexed="9"/>
        <rFont val="Tahoma"/>
        <family val="2"/>
        <charset val="1"/>
      </rPr>
      <t>4</t>
    </r>
    <r>
      <rPr>
        <b/>
        <sz val="9"/>
        <color indexed="9"/>
        <rFont val="Tahoma"/>
        <family val="2"/>
        <charset val="1"/>
      </rPr>
      <t xml:space="preserve"> sur la période de référence en heure (b)</t>
    </r>
  </si>
  <si>
    <t>Quotité de travail sur la période de référence</t>
  </si>
  <si>
    <t>Dépenses facturées</t>
  </si>
  <si>
    <t>Plan de financement à reporter dans le formulaire de demande</t>
  </si>
  <si>
    <t>État MAA</t>
  </si>
  <si>
    <t>Union Européenne</t>
  </si>
  <si>
    <t>Description de l’ activité</t>
  </si>
  <si>
    <t>Étiquettes de lignes</t>
  </si>
  <si>
    <t>Total général</t>
  </si>
  <si>
    <t>Somme de Temps passé* en heures</t>
  </si>
  <si>
    <t>Min de Date</t>
  </si>
  <si>
    <t>Max de Date2</t>
  </si>
  <si>
    <r>
      <t xml:space="preserve">Coût horaire </t>
    </r>
    <r>
      <rPr>
        <b/>
        <sz val="8"/>
        <color indexed="9"/>
        <rFont val="Tahoma"/>
        <family val="2"/>
      </rPr>
      <t>(pour information)</t>
    </r>
  </si>
  <si>
    <t>Montant</t>
  </si>
  <si>
    <t>Total des dépenses prévisionnelles facturées :</t>
  </si>
  <si>
    <t>N° du devis</t>
  </si>
  <si>
    <t>Lorsque le devis concerne plusieurs dépenses dont certaines ne sont pas éligibles, il convient d’indiquer sur la copie du devis celles qui sont éligibles (par exemple en surlignant les montants à prendre en compte). Les devis ou bon de commande ne doivent pas être acceptés avant le dépôt de la demande d'aide.</t>
  </si>
  <si>
    <r>
      <t xml:space="preserve">Coût salarial </t>
    </r>
    <r>
      <rPr>
        <b/>
        <vertAlign val="superscript"/>
        <sz val="9"/>
        <color indexed="9"/>
        <rFont val="Tahoma"/>
        <family val="2"/>
        <charset val="1"/>
      </rPr>
      <t>3</t>
    </r>
    <r>
      <rPr>
        <b/>
        <sz val="9"/>
        <color indexed="9"/>
        <rFont val="Tahoma"/>
        <family val="2"/>
        <charset val="1"/>
      </rPr>
      <t xml:space="preserve"> sur la période de référence (a)</t>
    </r>
  </si>
  <si>
    <t>Type d'opérations</t>
  </si>
  <si>
    <t>Nom du PAEC concerné</t>
  </si>
  <si>
    <t xml:space="preserve">Cette annexe a pour objet de tracer le temps passé par les personnes intervenant sur l’opération et dont le temps de travail est déclaré dans les dépenses.
Le temps passé sera indiqué par type de dépenses en nombre d’heures.
Le libellé de l’activité devra être suffisamment explicite : exemple « réunion ...»,… et non pas « travail au bureau ».
La déclaration de temps passé devra être signée de l’intervenant et du responsable hiérarchique.
La déclaration de temps passé devra comporter ces différentes informations, mais elle pourra être réalisée sur le support choisi par le bénéficiaire.
En cas de contrôle, le contrôleur s’attachera à vérifier la réalité de l’opération financée, ainsi le bénéficiaire devra apporter des preuves de réalisation de l’opération (échanges de courriers, notes datées, feuilles d’émargement de réunions, livrables….etc)
</t>
  </si>
  <si>
    <t>Taux d’aide max MAA prévu dans la décision d’attribution</t>
  </si>
  <si>
    <t>Récapitulatif facilitant la saisie de l’annexe 2 de la demande de paiement (actualiser le tableau croisé dynamique : sur le tableau faire un clic droit et choisir Actualiser)</t>
  </si>
  <si>
    <t>Justificatifs de réalisation de l'opération (CR réunion, …)</t>
  </si>
  <si>
    <t>Total des recettes générées par l'action</t>
  </si>
  <si>
    <t>Liste des PAEC</t>
  </si>
  <si>
    <t>N°PAEC</t>
  </si>
  <si>
    <t>PAEC 1</t>
  </si>
  <si>
    <t>PAEC 2</t>
  </si>
  <si>
    <t>PAEC 3</t>
  </si>
  <si>
    <t>PAEC 4</t>
  </si>
  <si>
    <t>Cases violettes à saisir dans une liste</t>
  </si>
  <si>
    <t>Recettes prévisionnelles générées par le projet</t>
  </si>
  <si>
    <t>Montant des dépenses générales :</t>
  </si>
  <si>
    <t>Dépenses générales</t>
  </si>
  <si>
    <t>Dépenses de personnel</t>
  </si>
  <si>
    <t>Numéro du PAEC concerné</t>
  </si>
  <si>
    <t>Taux d'aide</t>
  </si>
  <si>
    <t>Vous demandez à bénéficier des frais généraux (DP x 1,25):</t>
  </si>
  <si>
    <t>N° de PAEC Concerné</t>
  </si>
  <si>
    <t>Nom de PAEC Concerné</t>
  </si>
  <si>
    <t>Autofinancement</t>
  </si>
  <si>
    <t>N° du PAEC</t>
  </si>
  <si>
    <t>Annexe 1 : Dépenses de rémunération et frais généraux</t>
  </si>
  <si>
    <t>Annexe 2 : Dépenses facturées</t>
  </si>
  <si>
    <t>Oui</t>
  </si>
  <si>
    <t>1 par exemple : ingénieur/technicien 
2 Un enregistrement du temps de travail est indispensable (voir modèle de déclaration de temps passé) 
3 Montant éligible des salaires sur la période de référence : salaire brut + charges patronales + taxes sur salaires si présentes sur le bulletin de paye
4 Le forfait annuel de 1607h (soit 229,5 jours à 35h semaine) sera appliqué.Cela correspond à des fiches de paies basées sur 1820 heures annuelles soit 151,67 heures pour un 100%
5 Les avantages de CE, PEE...ne sont pas éligibles et seront à déduire lors de la demande de paiement</t>
  </si>
  <si>
    <t>ANNEXE 1 : DÉPENSES PREVISIONNELLES DE REMUNERATION – Frais salariaux supportés par le demandeur et dépenses générales</t>
  </si>
  <si>
    <t>ANNEXE 2 : DEPENSES PREVISIONNELLES FACTUREES (PRESTATIONS DE SERVICE, FRAIS DE SOUS-TRAITANCE)</t>
  </si>
  <si>
    <r>
      <t>Synthèse financière</t>
    </r>
    <r>
      <rPr>
        <b/>
        <sz val="11"/>
        <color indexed="60"/>
        <rFont val="Arial"/>
        <family val="2"/>
      </rPr>
      <t xml:space="preserve"> (appui à la saisie du formulaire de demande de paiement)</t>
    </r>
  </si>
  <si>
    <r>
      <t>Modèle de déclaration de temps passé</t>
    </r>
    <r>
      <rPr>
        <b/>
        <sz val="11"/>
        <rFont val="Arial"/>
        <family val="2"/>
      </rPr>
      <t xml:space="preserve"> </t>
    </r>
    <r>
      <rPr>
        <b/>
        <sz val="11"/>
        <color indexed="25"/>
        <rFont val="Arial"/>
        <family val="2"/>
      </rPr>
      <t>(à fournir lors de la Demande de paiement)</t>
    </r>
  </si>
  <si>
    <t>N° dossier OSIRIS</t>
  </si>
  <si>
    <t>PAEC 5</t>
  </si>
  <si>
    <t>ETAT RECAPITULATIF DES DEPENSES ET DES RECETTES
Annexes à joindre au formulaire de demande de paiement</t>
  </si>
  <si>
    <t>Total après plafond</t>
  </si>
  <si>
    <t>Mise en œuvre PAEC (notices/couches carto PI/paramètresMAEC)</t>
  </si>
  <si>
    <t>Formations</t>
  </si>
  <si>
    <t>Accompagnement agriculteurs en amont contractualisation</t>
  </si>
  <si>
    <t>Gouvernance PAEC et suivi/bilan contractualisations</t>
  </si>
  <si>
    <t>Mise en œuvre des actions complémentaires</t>
  </si>
  <si>
    <t>Autres</t>
  </si>
  <si>
    <t>Nb PAEC concernés par la demande</t>
  </si>
  <si>
    <t>Nb diagnostics réalisés</t>
  </si>
  <si>
    <t>Nb PG réalisés</t>
  </si>
  <si>
    <r>
      <t>Montant des dépenses prévisionnelles de rémunération</t>
    </r>
    <r>
      <rPr>
        <b/>
        <sz val="11"/>
        <color rgb="FFFFFF00"/>
        <rFont val="Arial"/>
        <family val="2"/>
      </rPr>
      <t xml:space="preserve"> :</t>
    </r>
  </si>
  <si>
    <r>
      <t>Total prévisionnel des dépenses de personnel</t>
    </r>
    <r>
      <rPr>
        <b/>
        <sz val="11"/>
        <color rgb="FFFFFF00"/>
        <rFont val="Arial"/>
        <family val="2"/>
      </rPr>
      <t xml:space="preserve"> </t>
    </r>
    <r>
      <rPr>
        <b/>
        <sz val="11"/>
        <color indexed="9"/>
        <rFont val="Arial"/>
        <family val="2"/>
      </rPr>
      <t>avec frais généraux :</t>
    </r>
  </si>
  <si>
    <t>Diagnostics</t>
  </si>
  <si>
    <t>Plans de gestion</t>
  </si>
  <si>
    <t>Total HT des dépenses prévisionnelles facturées présentées comme éligibles :</t>
  </si>
  <si>
    <t>Total TVA des dépenses prévisionnelles facturées présentées comme éligibles :</t>
  </si>
  <si>
    <t>Total non éligible (TVA non éligible) :</t>
  </si>
  <si>
    <t>Total TTC des dépenses prévisionnelles facturées présentées comme éligibles :</t>
  </si>
  <si>
    <t>Total avant plafond</t>
  </si>
  <si>
    <t>Montants diag demandés</t>
  </si>
  <si>
    <t>Plafond diag</t>
  </si>
  <si>
    <t>Montants PG demandés</t>
  </si>
  <si>
    <t>Plafond PG</t>
  </si>
  <si>
    <t>Réalisation diagnostics liés à souscription mesures MASA</t>
  </si>
  <si>
    <t>Réalisation plans de gestion liés à souscription mesures MASA</t>
  </si>
  <si>
    <t>Animation PAEC</t>
  </si>
  <si>
    <t>N° PACAGE</t>
  </si>
  <si>
    <t>Diagnostic</t>
  </si>
  <si>
    <t xml:space="preserve">Plan de gestion </t>
  </si>
  <si>
    <t>non</t>
  </si>
  <si>
    <t>Diag/PG</t>
  </si>
  <si>
    <t>Annexe 3 : Liste des diagnostics et plans de gestion</t>
  </si>
  <si>
    <t>Montants demandés hors diag et PG</t>
  </si>
  <si>
    <t>Liste des diagnostics et plans de gestion réalisés</t>
  </si>
  <si>
    <t>Accompagnement des contractants (post contractualisation)</t>
  </si>
  <si>
    <t>Assiette retenue finale dans l'annexe de la décision d'attribution de la subvention</t>
  </si>
  <si>
    <t>Dépenses facturées éligibles</t>
  </si>
  <si>
    <t>Coût total du projet TTC</t>
  </si>
  <si>
    <t xml:space="preserve">Coût total du projet </t>
  </si>
  <si>
    <t>Dépenses générales forfaitaires</t>
  </si>
  <si>
    <t>dont dépenses diagnostics et PG</t>
  </si>
  <si>
    <t>dont dépenses animation hors diag et PG</t>
  </si>
  <si>
    <t>Dépenses réalisées à reporter dans le formulaire de demande</t>
  </si>
  <si>
    <t>Total présenté éligible avant plafonds</t>
  </si>
  <si>
    <t>Total présenté éligible après plafonds</t>
  </si>
  <si>
    <t>Total retenu après plafonds &amp; seuil de la décision</t>
  </si>
  <si>
    <t>Dépenses présentées</t>
  </si>
  <si>
    <t>Cases jaunes à saisir manuellement</t>
  </si>
  <si>
    <t>Les cases grisées ne sont pas à remplir (report ou calcul automatique)</t>
  </si>
  <si>
    <t>Mesure 1</t>
  </si>
  <si>
    <t>Mesure 2</t>
  </si>
  <si>
    <t>Mesure 3</t>
  </si>
  <si>
    <t>Mesure 4</t>
  </si>
  <si>
    <t>Mesure 5</t>
  </si>
  <si>
    <t>Code des mesures souscrites
AR_TTTT_MMMM</t>
  </si>
  <si>
    <t>AR_BRE1_ESP1</t>
  </si>
  <si>
    <t>AR_BRE1_ESP2</t>
  </si>
  <si>
    <t>AR_BRE1_OUV2</t>
  </si>
  <si>
    <t>AR_BRE1_PRA1</t>
  </si>
  <si>
    <t>AR_BRE1_PRA3</t>
  </si>
  <si>
    <t>AR_BUG1_PRA3</t>
  </si>
  <si>
    <t>AR_BUG2_OUV2</t>
  </si>
  <si>
    <t>AR_BUG2_PRA3</t>
  </si>
  <si>
    <t>AR_BVA1_ESP1</t>
  </si>
  <si>
    <t>AR_BVA1_OUV1</t>
  </si>
  <si>
    <t>AR_BVA1_OUV2</t>
  </si>
  <si>
    <t>AR_BVA1_PRA1</t>
  </si>
  <si>
    <t>AR_BVA1_PRA3</t>
  </si>
  <si>
    <t>AR_BVA2_OUV2</t>
  </si>
  <si>
    <t>AR_BVA2_PRA1</t>
  </si>
  <si>
    <t>AR_BVA3_CIFF</t>
  </si>
  <si>
    <t>AR_CHJ1_ESP2</t>
  </si>
  <si>
    <t>AR_CHJ1_ESP3</t>
  </si>
  <si>
    <t>AR_CHJ1_OUV2</t>
  </si>
  <si>
    <t>AR_CHJ1_PRA1</t>
  </si>
  <si>
    <t>AR_CHJ1_PRA3</t>
  </si>
  <si>
    <t>AR_CHL1_ESP2</t>
  </si>
  <si>
    <t>AR_DOM1_CIFF</t>
  </si>
  <si>
    <t>AR_DOM1_CPRA</t>
  </si>
  <si>
    <t>AR_DOM1_ESP2</t>
  </si>
  <si>
    <t>AR_DOM1_ESP3</t>
  </si>
  <si>
    <t>AR_DOM1_IAE2</t>
  </si>
  <si>
    <t>AR_GEX1_OUV2</t>
  </si>
  <si>
    <t>AR_GEX1_PRA1</t>
  </si>
  <si>
    <t>AR_GEX1_PRA3</t>
  </si>
  <si>
    <t>AR_GEX2_OUV2</t>
  </si>
  <si>
    <t>AR_GEX2_PRA1</t>
  </si>
  <si>
    <t>AR_VEY1_CIFF</t>
  </si>
  <si>
    <t>AR_VEY1_CPRA</t>
  </si>
  <si>
    <t>AR_VEY1_ESP2</t>
  </si>
  <si>
    <t>AR_VEY1_MHU1</t>
  </si>
  <si>
    <t>AR_VEY1_MHU2</t>
  </si>
  <si>
    <t>AR_BSO1_PRA2</t>
  </si>
  <si>
    <t>AR_GHCN_ESP2</t>
  </si>
  <si>
    <t>AR_GHCN_OUV1</t>
  </si>
  <si>
    <t>AR_GHCN_PRA1</t>
  </si>
  <si>
    <t>AR_VAL1_FER1</t>
  </si>
  <si>
    <t>AR_VAL1_PHY1</t>
  </si>
  <si>
    <t>AR_VAL2_CPRA</t>
  </si>
  <si>
    <t>AR_VAL2_IAE2</t>
  </si>
  <si>
    <t>AR_VAL2_MHU1</t>
  </si>
  <si>
    <t>AR_VAL2_MHU2</t>
  </si>
  <si>
    <t>AR_VAL2_OUV1</t>
  </si>
  <si>
    <t>AR_VAL2_OUV2</t>
  </si>
  <si>
    <t>AR_ZBP1_PRA2</t>
  </si>
  <si>
    <t>AR_ZBP1_ZIGC</t>
  </si>
  <si>
    <t>AR_ZBP1_ZIPE</t>
  </si>
  <si>
    <t>AR_ZBP2_ESP1</t>
  </si>
  <si>
    <t>AR_ZBP2_MHU1</t>
  </si>
  <si>
    <t>AR_MCV1_ESP1</t>
  </si>
  <si>
    <t>AR_MCV1_IAE3</t>
  </si>
  <si>
    <t>AR_MCV1_MHU1</t>
  </si>
  <si>
    <t>AR_MCV1_MHU2</t>
  </si>
  <si>
    <t>AR_MCV1_PRA1</t>
  </si>
  <si>
    <t>AR_MCV1_PRA3</t>
  </si>
  <si>
    <t>AR_MCV3_MHU1</t>
  </si>
  <si>
    <t>AR_ALAB_OUV2</t>
  </si>
  <si>
    <t>AR_ALAB_PRA1</t>
  </si>
  <si>
    <t>AR_ALAB_PRA3</t>
  </si>
  <si>
    <t>AR_ALAC_PRA1</t>
  </si>
  <si>
    <t>AR_ALAC_PRA3</t>
  </si>
  <si>
    <t>AR_MCAN_ESP2</t>
  </si>
  <si>
    <t>AR_MCAN_MHU1</t>
  </si>
  <si>
    <t>AR_MCAN_MHU2</t>
  </si>
  <si>
    <t>AR_MCAN_OUV2</t>
  </si>
  <si>
    <t>AR_MCAN_PRA1</t>
  </si>
  <si>
    <t>AR_MCAN_PRA3</t>
  </si>
  <si>
    <t>AR_SFC1_ESP1</t>
  </si>
  <si>
    <t>AR_SFC1_ESP2</t>
  </si>
  <si>
    <t>AR_SFC1_MHU2</t>
  </si>
  <si>
    <t>AR_SFC1_OUV2</t>
  </si>
  <si>
    <t>AR_SFC1_PRA1</t>
  </si>
  <si>
    <t>AR_SFC1_PRA3</t>
  </si>
  <si>
    <t>AR_ZHAC_ESP1</t>
  </si>
  <si>
    <t>AR_ZHAC_MHU1</t>
  </si>
  <si>
    <t>AR_ZHAC_MHU2</t>
  </si>
  <si>
    <t>AR_ZHAC_PRA1</t>
  </si>
  <si>
    <t>AR_ZHAC_PRA3</t>
  </si>
  <si>
    <t>AR_BAR1_ESP1</t>
  </si>
  <si>
    <t>AR_BAR1_MHU2</t>
  </si>
  <si>
    <t>AR_BAR1_OUV2</t>
  </si>
  <si>
    <t>AR_BAR1_PRA1</t>
  </si>
  <si>
    <t>AR_BAR1_PRA3</t>
  </si>
  <si>
    <t>AR_BAR2_VIT1</t>
  </si>
  <si>
    <t>AR_DIO1_ESP2</t>
  </si>
  <si>
    <t>AR_DIO1_ESP3</t>
  </si>
  <si>
    <t>AR_DIO1_MHU2</t>
  </si>
  <si>
    <t>AR_DIO1_PRA1</t>
  </si>
  <si>
    <t>AR_DIO1_PRA3</t>
  </si>
  <si>
    <t>AR_DIO2_PRA1</t>
  </si>
  <si>
    <t>AR_DIO2_PRA3</t>
  </si>
  <si>
    <t>AR_VER1_OUV2</t>
  </si>
  <si>
    <t>AR_VER1_PRA1</t>
  </si>
  <si>
    <t>AR_VER1_PRA3</t>
  </si>
  <si>
    <t>AR_BDD1_CIFF</t>
  </si>
  <si>
    <t>AR_BDD1_MHU1</t>
  </si>
  <si>
    <t>AR_BDD1_MHU2</t>
  </si>
  <si>
    <t>AR_BDD1_PRA1</t>
  </si>
  <si>
    <t>AR_BDD1_PRA3</t>
  </si>
  <si>
    <t>AR_BDD4_EAU1</t>
  </si>
  <si>
    <t>AR_BDD5_CPRA</t>
  </si>
  <si>
    <t>AR_BDD5_FER1</t>
  </si>
  <si>
    <t>AR_BDD5_FER6</t>
  </si>
  <si>
    <t>AR_BDD5_PHY2</t>
  </si>
  <si>
    <t>AR_BEL1_ESP3</t>
  </si>
  <si>
    <t>AR_BEL1_PRA3</t>
  </si>
  <si>
    <t>AR_CHRE_ESP1</t>
  </si>
  <si>
    <t>AR_CHRE_ESP3</t>
  </si>
  <si>
    <t>AR_CHRE_MHU2</t>
  </si>
  <si>
    <t>AR_CHRE_PRA3</t>
  </si>
  <si>
    <t>AR_GSI1_PRA3</t>
  </si>
  <si>
    <t>AR_FMP1_MHU2</t>
  </si>
  <si>
    <t>AR_FMP1_PRA3</t>
  </si>
  <si>
    <t>AR_FMP2_CPRA</t>
  </si>
  <si>
    <t>AR_FMP2_HBV1</t>
  </si>
  <si>
    <t>AR_FMP2_HBV2</t>
  </si>
  <si>
    <t>AR_FMP2_MHU2</t>
  </si>
  <si>
    <t>AR_PIL1_PRA1</t>
  </si>
  <si>
    <t>AR_PIL1_PRA3</t>
  </si>
  <si>
    <t>AR_PIL2_HBV3</t>
  </si>
  <si>
    <t>AR_HAMA_ESP1</t>
  </si>
  <si>
    <t>AR_HAMA_MHU2</t>
  </si>
  <si>
    <t>AR_HAMA_PRA1</t>
  </si>
  <si>
    <t>AR_HAMA_PRA3</t>
  </si>
  <si>
    <t>AR_PVV1_HBV1</t>
  </si>
  <si>
    <t>AR_PVV1_HBV2</t>
  </si>
  <si>
    <t>AR_PVV1_MHU2</t>
  </si>
  <si>
    <t>AR_PVV2_ESP1</t>
  </si>
  <si>
    <t>AR_PVV2_ESP3</t>
  </si>
  <si>
    <t>AR_PVV2_PRA1</t>
  </si>
  <si>
    <t>AR_CDP1_OUV2</t>
  </si>
  <si>
    <t>AR_CDP1_PRA1</t>
  </si>
  <si>
    <t>AR_CDP1_PRA3</t>
  </si>
  <si>
    <t>AR_HCF1_MHU2</t>
  </si>
  <si>
    <t>AR_HCF1_OUV2</t>
  </si>
  <si>
    <t>AR_HCF1_PRA1</t>
  </si>
  <si>
    <t>AR_HCF1_PRA3</t>
  </si>
  <si>
    <t>AR_MTD1_ESP1</t>
  </si>
  <si>
    <t>AR_MTD1_MHU1</t>
  </si>
  <si>
    <t>AR_MTD1_MHU2</t>
  </si>
  <si>
    <t>AR_MTD1_PRA1</t>
  </si>
  <si>
    <t>AR_MTD1_PRA3</t>
  </si>
  <si>
    <t>AR_PVA1_CPRA</t>
  </si>
  <si>
    <t>AR_PVA1_MHU2</t>
  </si>
  <si>
    <t>AR_PVA1_PRA1</t>
  </si>
  <si>
    <t>AR_PVA1_PRA3</t>
  </si>
  <si>
    <t>AR_SMA1_HBV3</t>
  </si>
  <si>
    <t>AR_LYO1_CIFF</t>
  </si>
  <si>
    <t>AR_LYO1_ESP2</t>
  </si>
  <si>
    <t>AR_LYO2_COV3</t>
  </si>
  <si>
    <t>AR_LYO2_COV6</t>
  </si>
  <si>
    <t>AR_LYO2_PHY3</t>
  </si>
  <si>
    <t>AR_LYO2_PHY6</t>
  </si>
  <si>
    <t>AR_LYO3_ARB3</t>
  </si>
  <si>
    <t>AR_LYO3_PHY9</t>
  </si>
  <si>
    <t>AR_VDS1_ESP2</t>
  </si>
  <si>
    <t>AR_VDS1_ESP3</t>
  </si>
  <si>
    <t>AR_VDS1_ESP4</t>
  </si>
  <si>
    <t>AR_VDS1_MHU1</t>
  </si>
  <si>
    <t>AR_VDS1_PRA1</t>
  </si>
  <si>
    <t>AR_VDS2_ESP1</t>
  </si>
  <si>
    <t>AR_VDS2_ESP2</t>
  </si>
  <si>
    <t>AR_VDS2_IAE1</t>
  </si>
  <si>
    <t>AR_VDS2_IAE2</t>
  </si>
  <si>
    <t>AR_VDS2_MHU1</t>
  </si>
  <si>
    <t>AR_VDS2_PRA1</t>
  </si>
  <si>
    <t>AR_VDS3_HBV3</t>
  </si>
  <si>
    <t>AR_VDS3_PHY2</t>
  </si>
  <si>
    <t>AR_VDS5_HBV3</t>
  </si>
  <si>
    <t>AR_VDS5_PHY2</t>
  </si>
  <si>
    <t>AR_VDS5_PHY5</t>
  </si>
  <si>
    <t>AR_BAU1_MHU1</t>
  </si>
  <si>
    <t>AR_BAU1_OUV1</t>
  </si>
  <si>
    <t>AR_BAU1_OUV2</t>
  </si>
  <si>
    <t>AR_BAU1_PRA3</t>
  </si>
  <si>
    <t>AR_BAU2_PRA1</t>
  </si>
  <si>
    <t>AR_BAU2_PRA3</t>
  </si>
  <si>
    <t>AR_GLCN_ESP1</t>
  </si>
  <si>
    <t>AR_GLCN_ESP2</t>
  </si>
  <si>
    <t>AR_GLCN_ESP3</t>
  </si>
  <si>
    <t>AR_M73E_ESP3</t>
  </si>
  <si>
    <t>AR_M73E_PRA3</t>
  </si>
  <si>
    <t>AR_CHA1_ESP1</t>
  </si>
  <si>
    <t>AR_CHA1_ESP2</t>
  </si>
  <si>
    <t>AR_CHA1_MHU1</t>
  </si>
  <si>
    <t>AR_CHA1_PRA3</t>
  </si>
  <si>
    <t>AR_FAR1_ESP1</t>
  </si>
  <si>
    <t>AR_FAR1_PRA1</t>
  </si>
  <si>
    <t>AR_FAR1_PRA3</t>
  </si>
  <si>
    <t>AR_MON1_ESP1</t>
  </si>
  <si>
    <t>AR_MON1_PRA1</t>
  </si>
  <si>
    <t>AR_MON1_PRA3</t>
  </si>
  <si>
    <t>AR_MON2_PRA1</t>
  </si>
  <si>
    <t>AR_MON2_PRA3</t>
  </si>
  <si>
    <t>AR_SVUE_ESP1</t>
  </si>
  <si>
    <t>AR_SVUE_ESP2</t>
  </si>
  <si>
    <t>AR_SVUE_MHU1</t>
  </si>
  <si>
    <t>AR_SVUE_MHU2</t>
  </si>
  <si>
    <t>AR_SVUE_PRA1</t>
  </si>
  <si>
    <t>AR_SVUE_PRA3</t>
  </si>
  <si>
    <t>Nom du PAEC 1 (AR_TTT)</t>
  </si>
  <si>
    <t>Nom du PAEC 2 (AR_TTT)</t>
  </si>
  <si>
    <t>Nom du PAEC 3 (AR_TTT)</t>
  </si>
  <si>
    <t>Nom du PAEC 4 (AR_TTT)</t>
  </si>
  <si>
    <t>Nom du PAEC 5 (AR_TTT)</t>
  </si>
  <si>
    <t>Commentaires*</t>
  </si>
  <si>
    <r>
      <t xml:space="preserve">Cette annexe a pour objet de lister les diagnostics et les plans de gestion réalisés pour les exploitations ayant souscrit au moins une mesure MAEC financée par le MASA
Pour mémoire, les diagnostics et plans de gestion sont plafonnés à 650€  par diagnostic et 1250€ par plan de gestion soit un maximum de 1900€ par exploitation souscrivant au moins une MAEC financée par le MASA
Saiisr une ligne par n° PACAGE
Format de saisie attendu pour les codes mesures : AR_TTTT_MMMM
</t>
    </r>
    <r>
      <rPr>
        <b/>
        <i/>
        <sz val="10.5"/>
        <rFont val="Tahoma"/>
        <family val="2"/>
      </rPr>
      <t xml:space="preserve">
Un contrôle de cohérence sera réalisé lors de l'instruction de la demande de paiement pour vérifier 
      - absence de double comptage d'un même diagnostic/plan gestion si la réalisation de ces documents ont été réalisés par plusieurs structures
      - cohérence avec saisie onglet ACCUEIL
*Information à signaler en colonne "Commentaires" : 
-</t>
    </r>
    <r>
      <rPr>
        <i/>
        <sz val="10.5"/>
        <rFont val="Tahoma"/>
        <family val="2"/>
      </rPr>
      <t>dans de rares cas, des diagnostics et/ou plans de gestion ont pu être réalisés  totalement ou partiellement sans que l'agriculteur concrêtise le/les engagements;
- si plusieurs structures sont intervenues pour la réalisation du diag et/ou du plan de gestion de l'exploitation (le cas échéant joindre une note explicative)</t>
    </r>
  </si>
  <si>
    <t>ajout mesures 2024 (onglet paramétrage)</t>
  </si>
  <si>
    <t>Version finale 3 du 24/02/25</t>
  </si>
  <si>
    <t>Mesures 2023 et 2024</t>
  </si>
  <si>
    <t>AR_BRL1_FER6</t>
  </si>
  <si>
    <t>AR_CAL1_PHY1</t>
  </si>
  <si>
    <t>AR_CPC1_FER6</t>
  </si>
  <si>
    <t>AR_LYO4_PHY6</t>
  </si>
  <si>
    <t>AR_VIC1_FER1</t>
  </si>
  <si>
    <t>AR_VIC1_PHY1</t>
  </si>
  <si>
    <t>AR_CT5E_HBV2</t>
  </si>
  <si>
    <t>AR_LYO4_COV6</t>
  </si>
  <si>
    <t>AR_LYO4_PHY3</t>
  </si>
  <si>
    <t>AR_ALAM_HBV2</t>
  </si>
  <si>
    <t>AR_ALAV_HBV2</t>
  </si>
  <si>
    <t>AR_BDD2_HBV2</t>
  </si>
  <si>
    <t>AR_BDD3_HBV2</t>
  </si>
  <si>
    <t>AR_CAL2_HBV2</t>
  </si>
  <si>
    <t>AR_CT5A_HBV2</t>
  </si>
  <si>
    <t>AR_VDD5_HBV2</t>
  </si>
  <si>
    <t>AR_ALAM_HBV3</t>
  </si>
  <si>
    <t>AR_ALAV_HBV1</t>
  </si>
  <si>
    <t>AR_ALAZ_MHU2</t>
  </si>
  <si>
    <t>AR_BAR3_PRA3</t>
  </si>
  <si>
    <t>AR_BAR4_OUV2</t>
  </si>
  <si>
    <t>AR_BAU3_OUV1</t>
  </si>
  <si>
    <t>AR_BAU3_OUV2</t>
  </si>
  <si>
    <t>AR_BAU3_PRA3</t>
  </si>
  <si>
    <t>AR_BDD2_CPRA</t>
  </si>
  <si>
    <t>AR_BDD2_PRA2</t>
  </si>
  <si>
    <t>AR_BDD2_PRA3</t>
  </si>
  <si>
    <t>AR_BDD3_CPRA</t>
  </si>
  <si>
    <t>AR_BDD3_PRA2</t>
  </si>
  <si>
    <t>AR_BDD6_CPRA</t>
  </si>
  <si>
    <t>AR_BDD6_MHU1</t>
  </si>
  <si>
    <t>AR_BDD6_MHU2</t>
  </si>
  <si>
    <t>AR_BEL4_ESP3</t>
  </si>
  <si>
    <t>AR_BEL4_PRA1</t>
  </si>
  <si>
    <t>AR_BEL4_PRA3</t>
  </si>
  <si>
    <t>AR_BRL1_CPRA</t>
  </si>
  <si>
    <t>AR_BRL1_MHU2</t>
  </si>
  <si>
    <t>AR_BUG2_PRA1</t>
  </si>
  <si>
    <t>AR_BUG4_MHU1</t>
  </si>
  <si>
    <t>AR_BVA4_OUV2</t>
  </si>
  <si>
    <t>AR_BVA4_PRA1</t>
  </si>
  <si>
    <t>AR_BVA4_PRA3</t>
  </si>
  <si>
    <t>AR_CAC1_IAE1</t>
  </si>
  <si>
    <t>AR_CAC1_MHU2</t>
  </si>
  <si>
    <t>AR_CAC2_CPRA</t>
  </si>
  <si>
    <t>AR_CAC2_HBV3</t>
  </si>
  <si>
    <t>AR_CAC2_IAE1</t>
  </si>
  <si>
    <t>AR_CAL1_SDC1</t>
  </si>
  <si>
    <t>AR_CAL2_HBV3</t>
  </si>
  <si>
    <t>AR_CAL3_MHU2</t>
  </si>
  <si>
    <t>AR_CAL4_PRA1</t>
  </si>
  <si>
    <t>AR_CDP1_MHU1</t>
  </si>
  <si>
    <t>AR_CDP1_MHU2</t>
  </si>
  <si>
    <t>AR_CEL1_CPRA</t>
  </si>
  <si>
    <t>AR_CEL1_IAE1</t>
  </si>
  <si>
    <t>AR_CEL1_IAE2</t>
  </si>
  <si>
    <t>AR_CEL1_MHU2</t>
  </si>
  <si>
    <t>AR_CEL2_CPRA</t>
  </si>
  <si>
    <t>AR_CEL2_IAE2</t>
  </si>
  <si>
    <t>AR_CEL2_MHU2</t>
  </si>
  <si>
    <t>AR_CHA2_ESP1</t>
  </si>
  <si>
    <t>AR_CHA2_ESP2</t>
  </si>
  <si>
    <t>AR_CHA2_PRA1</t>
  </si>
  <si>
    <t>AR_CHA2_PRA3</t>
  </si>
  <si>
    <t>AR_CHA3_ESP1</t>
  </si>
  <si>
    <t>AR_CHA3_ESP2</t>
  </si>
  <si>
    <t>AR_CHA3_MHU1</t>
  </si>
  <si>
    <t>AR_CHA4_PRA3</t>
  </si>
  <si>
    <t>AR_CHL2_CPRA</t>
  </si>
  <si>
    <t>AR_CHL2_MHU2</t>
  </si>
  <si>
    <t>AR_CHRA_ESP3</t>
  </si>
  <si>
    <t>AR_CHRA_MHU2</t>
  </si>
  <si>
    <t>AR_CHRA_PRA1</t>
  </si>
  <si>
    <t>AR_CHRA_PRA3</t>
  </si>
  <si>
    <t>AR_CHRD_ESP3</t>
  </si>
  <si>
    <t>AR_CHRD_OUV2</t>
  </si>
  <si>
    <t>AR_CHRD_PRA1</t>
  </si>
  <si>
    <t>AR_CHRD_PRA3</t>
  </si>
  <si>
    <t>AR_CHRE_IAE3</t>
  </si>
  <si>
    <t>AR_CPC1_CPRA</t>
  </si>
  <si>
    <t>AR_CPC1_HBV1</t>
  </si>
  <si>
    <t>AR_CT5B_OUV1</t>
  </si>
  <si>
    <t>AR_CT5B_OUV2</t>
  </si>
  <si>
    <t>AR_CT5B_PRA1</t>
  </si>
  <si>
    <t>AR_CT5E_HBV1</t>
  </si>
  <si>
    <t>AR_CT5Z_MHU1</t>
  </si>
  <si>
    <t>AR_CT5Z_MHU2</t>
  </si>
  <si>
    <t>AR_DIO3_PRA3</t>
  </si>
  <si>
    <t>AR_DOM1_ESP1</t>
  </si>
  <si>
    <t>AR_DOM1_IAE1</t>
  </si>
  <si>
    <t>AR_DOM2_CPRA</t>
  </si>
  <si>
    <t>AR_DOM2_ESP1</t>
  </si>
  <si>
    <t>AR_DOM2_ESP3</t>
  </si>
  <si>
    <t>AR_DOM2_IAE2</t>
  </si>
  <si>
    <t>AR_FAR2_ESP1</t>
  </si>
  <si>
    <t>AR_FMP3_MHU2</t>
  </si>
  <si>
    <t>AR_GCC1_ESP1</t>
  </si>
  <si>
    <t>AR_GCC1_IAE1</t>
  </si>
  <si>
    <t>AR_GCC1_PRA1</t>
  </si>
  <si>
    <t>AR_GCC1_PRA3</t>
  </si>
  <si>
    <t>AR_GSI1_ESP3</t>
  </si>
  <si>
    <t>AR_GSI1_OUV2</t>
  </si>
  <si>
    <t>AR_GSI1_PRA1</t>
  </si>
  <si>
    <t>AR_GSI2_ESP3</t>
  </si>
  <si>
    <t>AR_GSI2_IAE1</t>
  </si>
  <si>
    <t>AR_GSI2_IAE2</t>
  </si>
  <si>
    <t>AR_GSI2_OUV2</t>
  </si>
  <si>
    <t>AR_GSI2_PRA1</t>
  </si>
  <si>
    <t>AR_GSI2_PRA3</t>
  </si>
  <si>
    <t>AR_GSI3_IAE1</t>
  </si>
  <si>
    <t>AR_GSI3_IAE2</t>
  </si>
  <si>
    <t>AR_GSI3_OUV2</t>
  </si>
  <si>
    <t>AR_GSI3_PRA1</t>
  </si>
  <si>
    <t>AR_GSI3_PRA3</t>
  </si>
  <si>
    <t>AR_GSI4_IAE1</t>
  </si>
  <si>
    <t>AR_GSI4_IAE2</t>
  </si>
  <si>
    <t>AR_GSI4_MHU1</t>
  </si>
  <si>
    <t>AR_GSI4_PRA1</t>
  </si>
  <si>
    <t>AR_GSI4_PRA3</t>
  </si>
  <si>
    <t>AR_LDV1_HBV1</t>
  </si>
  <si>
    <t>AR_LDV2_CPRA</t>
  </si>
  <si>
    <t>AR_LDV2_MHU2</t>
  </si>
  <si>
    <t>AR_LDV3_ESP4</t>
  </si>
  <si>
    <t>AR_LDV3_PRA1</t>
  </si>
  <si>
    <t>AR_LDV4_MHU2</t>
  </si>
  <si>
    <t>AR_LDV5_CPRA</t>
  </si>
  <si>
    <t>AR_LYO4_CPRA</t>
  </si>
  <si>
    <t>AR_LYO4_HBV3</t>
  </si>
  <si>
    <t>AR_LYO5_HBV3</t>
  </si>
  <si>
    <t>AR_M73A_PRA3</t>
  </si>
  <si>
    <t>AR_MCV2_PRA1</t>
  </si>
  <si>
    <t>AR_MCV4_OUV1</t>
  </si>
  <si>
    <t>AR_MCV5_MHU1</t>
  </si>
  <si>
    <t>AR_MCV5_PRA2</t>
  </si>
  <si>
    <t>AR_MCV5_PRA3</t>
  </si>
  <si>
    <t>AR_MEC1_ESP1</t>
  </si>
  <si>
    <t>AR_MEC1_IAE1</t>
  </si>
  <si>
    <t>AR_MEC1_PRA1</t>
  </si>
  <si>
    <t>AR_MEC1_PRA3</t>
  </si>
  <si>
    <t>AR_MEC2_ESP1</t>
  </si>
  <si>
    <t>AR_MEC2_IAE1</t>
  </si>
  <si>
    <t>AR_MEC2_OUV2</t>
  </si>
  <si>
    <t>AR_MEC2_PRA1</t>
  </si>
  <si>
    <t>AR_MEC2_PRA3</t>
  </si>
  <si>
    <t>AR_MON1_MHU2</t>
  </si>
  <si>
    <t>AR_MON3_ESP1</t>
  </si>
  <si>
    <t>AR_MON3_MHU2</t>
  </si>
  <si>
    <t>AR_MTC1_ESP1</t>
  </si>
  <si>
    <t>AR_MTC1_ESP2</t>
  </si>
  <si>
    <t>AR_MTC1_IAE1</t>
  </si>
  <si>
    <t>AR_MTC1_OUV2</t>
  </si>
  <si>
    <t>AR_MTC1_PRA1</t>
  </si>
  <si>
    <t>AR_MTC1_PRA3</t>
  </si>
  <si>
    <t>AR_MTD1_ESP2</t>
  </si>
  <si>
    <t>AR_MTD1_OUV2</t>
  </si>
  <si>
    <t>AR_NDA1_PRA1</t>
  </si>
  <si>
    <t>AR_NDA1_PRA3</t>
  </si>
  <si>
    <t>AR_NDA2_ESP1</t>
  </si>
  <si>
    <t>AR_NDA2_PRA1</t>
  </si>
  <si>
    <t>AR_NDA2_PRA3</t>
  </si>
  <si>
    <t>AR_NDA3_MHU1</t>
  </si>
  <si>
    <t>AR_NDA3_PRA2</t>
  </si>
  <si>
    <t>AR_NDA3_PRA3</t>
  </si>
  <si>
    <t>AR_PAM1_IAE1</t>
  </si>
  <si>
    <t>AR_PAM1_MHU1</t>
  </si>
  <si>
    <t>AR_PAM1_PRA1</t>
  </si>
  <si>
    <t>AR_PDVI_CPRA</t>
  </si>
  <si>
    <t>AR_PDVI_FER1</t>
  </si>
  <si>
    <t>AR_PDVI_FER3</t>
  </si>
  <si>
    <t>AR_PF01_CIFF</t>
  </si>
  <si>
    <t>AR_PF01_ESP1</t>
  </si>
  <si>
    <t>AR_PF01_ESP3</t>
  </si>
  <si>
    <t>AR_PF01_IAE1</t>
  </si>
  <si>
    <t>AR_PF01_IAE2</t>
  </si>
  <si>
    <t>AR_PF02_MHU1</t>
  </si>
  <si>
    <t>AR_PF02_MHU2</t>
  </si>
  <si>
    <t>AR_PIL3_IAE1</t>
  </si>
  <si>
    <t>AR_PIL3_IAE2</t>
  </si>
  <si>
    <t>AR_PIL3_PRA1</t>
  </si>
  <si>
    <t>AR_PIL3_PRA3</t>
  </si>
  <si>
    <t>AR_SEM1_ESP1</t>
  </si>
  <si>
    <t>AR_SEM1_PRA1</t>
  </si>
  <si>
    <t>AR_SEM2_PRA2</t>
  </si>
  <si>
    <t>AR_SFC1_MHU1</t>
  </si>
  <si>
    <t>AR_SFC2_ESP1</t>
  </si>
  <si>
    <t>AR_SFC2_ESP2</t>
  </si>
  <si>
    <t>AR_SFC2_MHU1</t>
  </si>
  <si>
    <t>AR_SFC2_MHU2</t>
  </si>
  <si>
    <t>AR_SFC2_OUV2</t>
  </si>
  <si>
    <t>AR_SFC2_PRA1</t>
  </si>
  <si>
    <t>AR_SFC2_PRA3</t>
  </si>
  <si>
    <t>AR_VA63_CIFF</t>
  </si>
  <si>
    <t>AR_VA63_MHU1</t>
  </si>
  <si>
    <t>AR_VA63_MHU2</t>
  </si>
  <si>
    <t>AR_VA63_OUV1</t>
  </si>
  <si>
    <t>AR_VA63_OUV2</t>
  </si>
  <si>
    <t>AR_VDD1_ESP1</t>
  </si>
  <si>
    <t>AR_VDD1_ESP3</t>
  </si>
  <si>
    <t>AR_VDD1_PRA1</t>
  </si>
  <si>
    <t>AR_VDD2_CIFF</t>
  </si>
  <si>
    <t>AR_VDD2_ESP1</t>
  </si>
  <si>
    <t>AR_VDD2_ESP3</t>
  </si>
  <si>
    <t>AR_VDD2_HBV1</t>
  </si>
  <si>
    <t>AR_VDD2_OUV2</t>
  </si>
  <si>
    <t>AR_VDD2_PRA3</t>
  </si>
  <si>
    <t>AR_VDD2_SDC1</t>
  </si>
  <si>
    <t>AR_VDD2_SDC2</t>
  </si>
  <si>
    <t>AR_VDD3_CPRA</t>
  </si>
  <si>
    <t>AR_VDD4_CIFF</t>
  </si>
  <si>
    <t>AR_VDD4_CPRA</t>
  </si>
  <si>
    <t>AR_VDD4_PRA3</t>
  </si>
  <si>
    <t>AR_VDD5_CPRA</t>
  </si>
  <si>
    <t>AR_VDD5_MHU2</t>
  </si>
  <si>
    <t>AR_VDD5_PRA1</t>
  </si>
  <si>
    <t>AR_VDS1_CPRA</t>
  </si>
  <si>
    <t>AR_VDS1_ESP1</t>
  </si>
  <si>
    <t>AR_VDS3_CPRA</t>
  </si>
  <si>
    <t>AR_VER2_PRA1</t>
  </si>
  <si>
    <t>AR_VER2_PRA3</t>
  </si>
  <si>
    <t>AR_VER3_ESP2</t>
  </si>
  <si>
    <t>AR_VER3_PRA1</t>
  </si>
  <si>
    <t>AR_VER4_ESP2</t>
  </si>
  <si>
    <t>AR_VER4_PRA1</t>
  </si>
  <si>
    <t>AR_VER4_PRA3</t>
  </si>
  <si>
    <t>AR_VER5_ESP2</t>
  </si>
  <si>
    <t>AR_VER5_PRA1</t>
  </si>
  <si>
    <t>AR_VER5_PRA3</t>
  </si>
  <si>
    <t>AR_VIC1_MHU2</t>
  </si>
  <si>
    <t>AR_VIC1_SDC1</t>
  </si>
  <si>
    <t>AR_VIC2_IAE1</t>
  </si>
  <si>
    <t>AR_VIC2_IAE2</t>
  </si>
  <si>
    <t>AR_VIC2_MHU2</t>
  </si>
  <si>
    <t>AR_VIC2_OUV2</t>
  </si>
  <si>
    <t>AR_VIC2_PRA3</t>
  </si>
  <si>
    <t>AR_ZHAC_ESP2</t>
  </si>
  <si>
    <t>AR_ZHAC_OUV2</t>
  </si>
  <si>
    <t>Nouvelles mesures ouvertes en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</si>
</sst>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7" formatCode="#,##0.00\ &quot;€&quot;;\-#,##0.00\ &quot;€&quot;"/>
    <numFmt numFmtId="44" formatCode="_-* #,##0.00\ &quot;€&quot;_-;\-* #,##0.00\ &quot;€&quot;_-;_-* &quot;-&quot;??\ &quot;€&quot;_-;_-@_-"/>
    <numFmt numFmtId="164" formatCode="\ [$€]* #,##0.00\ ;\ [$€]* \(#,##0.00\);\ [$€]* \-#\ ;@\ "/>
    <numFmt numFmtId="165" formatCode="mm/dd/yyyy"/>
    <numFmt numFmtId="166" formatCode="\ * #,##0.00&quot;    &quot;;\-* #,##0.00&quot;    &quot;;\ * \-#&quot;    &quot;;@\ "/>
    <numFmt numFmtId="167" formatCode="#,##0.00\ [$€-40C];[Red]\-#,##0.00\ [$€-40C]"/>
    <numFmt numFmtId="168" formatCode="0\ %"/>
    <numFmt numFmtId="169" formatCode="#,##0.00\ [$€-40C];\-#,##0.00\ [$€-40C]"/>
    <numFmt numFmtId="170" formatCode="#,##0.00_ ;\-#,##0.00\ "/>
    <numFmt numFmtId="171" formatCode="#,##0.00\ &quot;€&quot;"/>
    <numFmt numFmtId="172" formatCode="#,##0.00_ ;[Red]\-#,##0.00\ "/>
  </numFmts>
  <fonts count="56" x14ac:knownFonts="1">
    <font>
      <sz val="10"/>
      <name val="Arial"/>
      <family val="2"/>
    </font>
    <font>
      <sz val="11"/>
      <color indexed="8"/>
      <name val="Arial"/>
      <family val="2"/>
    </font>
    <font>
      <b/>
      <sz val="10"/>
      <name val="Arial"/>
      <family val="2"/>
    </font>
    <font>
      <sz val="8"/>
      <name val="Arial"/>
      <family val="2"/>
    </font>
    <font>
      <b/>
      <sz val="11"/>
      <name val="Arial"/>
      <family val="2"/>
    </font>
    <font>
      <b/>
      <sz val="10.5"/>
      <color indexed="9"/>
      <name val="Tahoma"/>
      <family val="2"/>
      <charset val="1"/>
    </font>
    <font>
      <b/>
      <sz val="8"/>
      <color indexed="9"/>
      <name val="Arial"/>
      <family val="2"/>
    </font>
    <font>
      <b/>
      <sz val="10"/>
      <color indexed="9"/>
      <name val="Tahoma"/>
      <family val="2"/>
      <charset val="1"/>
    </font>
    <font>
      <sz val="10.5"/>
      <name val="Arial"/>
      <family val="2"/>
    </font>
    <font>
      <b/>
      <i/>
      <sz val="10.5"/>
      <name val="Arial"/>
      <family val="2"/>
    </font>
    <font>
      <sz val="9"/>
      <name val="Arial"/>
      <family val="2"/>
    </font>
    <font>
      <sz val="9"/>
      <color indexed="16"/>
      <name val="Arial"/>
      <family val="2"/>
    </font>
    <font>
      <i/>
      <sz val="10"/>
      <name val="Arial"/>
      <family val="2"/>
    </font>
    <font>
      <i/>
      <sz val="9"/>
      <name val="Arial"/>
      <family val="2"/>
    </font>
    <font>
      <b/>
      <sz val="9"/>
      <color indexed="9"/>
      <name val="Tahoma"/>
      <family val="2"/>
      <charset val="1"/>
    </font>
    <font>
      <sz val="10.5"/>
      <name val="Tahoma"/>
      <family val="2"/>
      <charset val="1"/>
    </font>
    <font>
      <sz val="10"/>
      <name val="Tahoma"/>
      <family val="2"/>
      <charset val="1"/>
    </font>
    <font>
      <sz val="11"/>
      <name val="Arial"/>
      <family val="2"/>
    </font>
    <font>
      <sz val="9"/>
      <name val="Arial"/>
      <family val="2"/>
      <charset val="1"/>
    </font>
    <font>
      <sz val="9"/>
      <name val="Tahoma"/>
      <family val="2"/>
      <charset val="1"/>
    </font>
    <font>
      <b/>
      <vertAlign val="superscript"/>
      <sz val="9"/>
      <color indexed="9"/>
      <name val="Tahoma"/>
      <family val="2"/>
      <charset val="1"/>
    </font>
    <font>
      <sz val="8"/>
      <name val="Tahoma"/>
      <family val="2"/>
      <charset val="1"/>
    </font>
    <font>
      <b/>
      <sz val="10"/>
      <color indexed="18"/>
      <name val="Arial"/>
      <family val="2"/>
    </font>
    <font>
      <b/>
      <sz val="13"/>
      <color indexed="9"/>
      <name val="Tahoma"/>
      <family val="2"/>
      <charset val="1"/>
    </font>
    <font>
      <sz val="13"/>
      <name val="Tahoma"/>
      <family val="2"/>
      <charset val="1"/>
    </font>
    <font>
      <u/>
      <sz val="9"/>
      <name val="Tahoma"/>
      <family val="2"/>
      <charset val="1"/>
    </font>
    <font>
      <u/>
      <sz val="9"/>
      <name val="Arial"/>
      <family val="2"/>
    </font>
    <font>
      <i/>
      <sz val="10.5"/>
      <name val="Tahoma"/>
      <family val="2"/>
      <charset val="1"/>
    </font>
    <font>
      <b/>
      <i/>
      <sz val="11"/>
      <name val="Arial"/>
      <family val="2"/>
    </font>
    <font>
      <u/>
      <sz val="10"/>
      <name val="Arial"/>
      <family val="2"/>
    </font>
    <font>
      <sz val="10"/>
      <name val="Arial"/>
      <family val="2"/>
    </font>
    <font>
      <i/>
      <sz val="9"/>
      <color theme="5" tint="-0.249977111117893"/>
      <name val="Arial"/>
      <family val="2"/>
    </font>
    <font>
      <b/>
      <sz val="8"/>
      <color indexed="9"/>
      <name val="Tahoma"/>
      <family val="2"/>
    </font>
    <font>
      <b/>
      <sz val="11"/>
      <color indexed="9"/>
      <name val="Arial"/>
      <family val="2"/>
    </font>
    <font>
      <sz val="10"/>
      <color rgb="FFFF0000"/>
      <name val="Arial"/>
      <family val="2"/>
    </font>
    <font>
      <i/>
      <sz val="11"/>
      <color indexed="54"/>
      <name val="Arial"/>
      <family val="2"/>
    </font>
    <font>
      <i/>
      <sz val="11"/>
      <name val="Arial"/>
      <family val="2"/>
    </font>
    <font>
      <i/>
      <sz val="11"/>
      <color theme="5" tint="-0.249977111117893"/>
      <name val="Arial"/>
      <family val="2"/>
    </font>
    <font>
      <sz val="11"/>
      <color indexed="53"/>
      <name val="Tahoma"/>
      <family val="2"/>
      <charset val="1"/>
    </font>
    <font>
      <b/>
      <sz val="11"/>
      <color indexed="60"/>
      <name val="Arial"/>
      <family val="2"/>
    </font>
    <font>
      <b/>
      <sz val="11"/>
      <color indexed="25"/>
      <name val="Arial"/>
      <family val="2"/>
    </font>
    <font>
      <i/>
      <sz val="10"/>
      <color indexed="54"/>
      <name val="Arial"/>
      <family val="2"/>
    </font>
    <font>
      <b/>
      <i/>
      <sz val="10"/>
      <color indexed="25"/>
      <name val="Arial"/>
      <family val="2"/>
    </font>
    <font>
      <sz val="11"/>
      <color indexed="18"/>
      <name val="Arial"/>
      <family val="2"/>
    </font>
    <font>
      <i/>
      <sz val="11"/>
      <color indexed="18"/>
      <name val="Arial"/>
      <family val="2"/>
    </font>
    <font>
      <b/>
      <sz val="11"/>
      <color indexed="18"/>
      <name val="Arial"/>
      <family val="2"/>
    </font>
    <font>
      <sz val="10"/>
      <color theme="0"/>
      <name val="Arial"/>
      <family val="2"/>
    </font>
    <font>
      <sz val="11"/>
      <color theme="5" tint="-0.249977111117893"/>
      <name val="Arial"/>
      <family val="2"/>
    </font>
    <font>
      <b/>
      <sz val="11"/>
      <color rgb="FFFFFF00"/>
      <name val="Arial"/>
      <family val="2"/>
    </font>
    <font>
      <b/>
      <i/>
      <sz val="10.5"/>
      <name val="Tahoma"/>
      <family val="2"/>
    </font>
    <font>
      <i/>
      <sz val="11"/>
      <color theme="1"/>
      <name val="Arial"/>
      <family val="2"/>
    </font>
    <font>
      <sz val="13"/>
      <color rgb="FFC00000"/>
      <name val="Tahoma"/>
      <family val="2"/>
      <charset val="1"/>
    </font>
    <font>
      <sz val="10"/>
      <color rgb="FFC00000"/>
      <name val="Tahoma"/>
      <family val="2"/>
      <charset val="1"/>
    </font>
    <font>
      <sz val="10"/>
      <color rgb="FFC00000"/>
      <name val="Arial"/>
      <family val="2"/>
    </font>
    <font>
      <i/>
      <sz val="10.5"/>
      <color rgb="FFC00000"/>
      <name val="Tahoma"/>
      <family val="2"/>
      <charset val="1"/>
    </font>
    <font>
      <i/>
      <sz val="10.5"/>
      <name val="Tahoma"/>
      <family val="2"/>
    </font>
  </fonts>
  <fills count="23">
    <fill>
      <patternFill patternType="none"/>
    </fill>
    <fill>
      <patternFill patternType="gray125"/>
    </fill>
    <fill>
      <patternFill patternType="solid">
        <fgColor indexed="23"/>
        <bgColor indexed="57"/>
      </patternFill>
    </fill>
    <fill>
      <patternFill patternType="solid">
        <fgColor indexed="22"/>
        <bgColor indexed="47"/>
      </patternFill>
    </fill>
    <fill>
      <patternFill patternType="solid">
        <fgColor indexed="9"/>
        <bgColor indexed="26"/>
      </patternFill>
    </fill>
    <fill>
      <patternFill patternType="solid">
        <fgColor indexed="47"/>
        <bgColor indexed="41"/>
      </patternFill>
    </fill>
    <fill>
      <patternFill patternType="solid">
        <fgColor theme="0" tint="-0.14999847407452621"/>
        <bgColor indexed="64"/>
      </patternFill>
    </fill>
    <fill>
      <patternFill patternType="solid">
        <fgColor theme="0" tint="-0.14999847407452621"/>
        <bgColor indexed="41"/>
      </patternFill>
    </fill>
    <fill>
      <patternFill patternType="solid">
        <fgColor theme="2" tint="-9.9978637043366805E-2"/>
        <bgColor indexed="47"/>
      </patternFill>
    </fill>
    <fill>
      <patternFill patternType="solid">
        <fgColor theme="2" tint="-9.9978637043366805E-2"/>
        <bgColor indexed="42"/>
      </patternFill>
    </fill>
    <fill>
      <patternFill patternType="solid">
        <fgColor theme="2" tint="-9.9978637043366805E-2"/>
        <bgColor indexed="64"/>
      </patternFill>
    </fill>
    <fill>
      <patternFill patternType="solid">
        <fgColor theme="0" tint="-0.14999847407452621"/>
        <bgColor indexed="47"/>
      </patternFill>
    </fill>
    <fill>
      <patternFill patternType="solid">
        <fgColor theme="0" tint="-0.14999847407452621"/>
        <bgColor indexed="27"/>
      </patternFill>
    </fill>
    <fill>
      <patternFill patternType="solid">
        <fgColor theme="0" tint="-0.14999847407452621"/>
        <bgColor indexed="26"/>
      </patternFill>
    </fill>
    <fill>
      <patternFill patternType="solid">
        <fgColor theme="0" tint="-0.14999847407452621"/>
        <bgColor indexed="46"/>
      </patternFill>
    </fill>
    <fill>
      <patternFill patternType="solid">
        <fgColor theme="7" tint="0.79998168889431442"/>
        <bgColor indexed="42"/>
      </patternFill>
    </fill>
    <fill>
      <patternFill patternType="solid">
        <fgColor rgb="FFCCCCFF"/>
        <bgColor indexed="46"/>
      </patternFill>
    </fill>
    <fill>
      <patternFill patternType="solid">
        <fgColor theme="7" tint="0.79998168889431442"/>
        <bgColor indexed="47"/>
      </patternFill>
    </fill>
    <fill>
      <patternFill patternType="solid">
        <fgColor rgb="FFFFFF00"/>
        <bgColor indexed="64"/>
      </patternFill>
    </fill>
    <fill>
      <patternFill patternType="solid">
        <fgColor rgb="FFCCCCFF"/>
        <bgColor indexed="41"/>
      </patternFill>
    </fill>
    <fill>
      <patternFill patternType="solid">
        <fgColor rgb="FFCCCCFF"/>
        <bgColor indexed="64"/>
      </patternFill>
    </fill>
    <fill>
      <patternFill patternType="solid">
        <fgColor theme="7" tint="0.79998168889431442"/>
        <bgColor indexed="64"/>
      </patternFill>
    </fill>
    <fill>
      <patternFill patternType="solid">
        <fgColor theme="0" tint="-4.9989318521683403E-2"/>
        <bgColor indexed="64"/>
      </patternFill>
    </fill>
  </fills>
  <borders count="22">
    <border>
      <left/>
      <right/>
      <top/>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
      <left style="hair">
        <color indexed="8"/>
      </left>
      <right/>
      <top style="hair">
        <color indexed="8"/>
      </top>
      <bottom style="hair">
        <color indexed="8"/>
      </bottom>
      <diagonal/>
    </border>
    <border>
      <left style="hair">
        <color indexed="8"/>
      </left>
      <right/>
      <top/>
      <bottom/>
      <diagonal/>
    </border>
    <border>
      <left style="hair">
        <color indexed="8"/>
      </left>
      <right style="hair">
        <color indexed="8"/>
      </right>
      <top style="hair">
        <color indexed="8"/>
      </top>
      <bottom/>
      <diagonal/>
    </border>
    <border>
      <left style="hair">
        <color indexed="8"/>
      </left>
      <right style="hair">
        <color indexed="8"/>
      </right>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right/>
      <top/>
      <bottom style="hair">
        <color indexed="8"/>
      </bottom>
      <diagonal/>
    </border>
    <border>
      <left style="thin">
        <color indexed="64"/>
      </left>
      <right style="thin">
        <color indexed="64"/>
      </right>
      <top style="thin">
        <color indexed="64"/>
      </top>
      <bottom style="thin">
        <color indexed="64"/>
      </bottom>
      <diagonal/>
    </border>
    <border>
      <left style="hair">
        <color indexed="8"/>
      </left>
      <right/>
      <top/>
      <bottom style="hair">
        <color indexed="8"/>
      </bottom>
      <diagonal/>
    </border>
    <border>
      <left style="hair">
        <color indexed="8"/>
      </left>
      <right/>
      <top style="hair">
        <color indexed="8"/>
      </top>
      <bottom style="thin">
        <color indexed="64"/>
      </bottom>
      <diagonal/>
    </border>
    <border>
      <left/>
      <right style="hair">
        <color indexed="8"/>
      </right>
      <top style="hair">
        <color indexed="8"/>
      </top>
      <bottom style="thin">
        <color indexed="64"/>
      </bottom>
      <diagonal/>
    </border>
    <border>
      <left/>
      <right style="hair">
        <color indexed="8"/>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8"/>
      </right>
      <top/>
      <bottom style="hair">
        <color indexed="8"/>
      </bottom>
      <diagonal/>
    </border>
    <border>
      <left/>
      <right style="thin">
        <color indexed="64"/>
      </right>
      <top style="hair">
        <color indexed="8"/>
      </top>
      <bottom/>
      <diagonal/>
    </border>
    <border>
      <left/>
      <right style="thin">
        <color indexed="64"/>
      </right>
      <top/>
      <bottom/>
      <diagonal/>
    </border>
    <border>
      <left style="thin">
        <color indexed="64"/>
      </left>
      <right style="thin">
        <color indexed="64"/>
      </right>
      <top style="thin">
        <color indexed="64"/>
      </top>
      <bottom/>
      <diagonal/>
    </border>
    <border>
      <left style="hair">
        <color indexed="8"/>
      </left>
      <right style="thin">
        <color indexed="64"/>
      </right>
      <top style="hair">
        <color indexed="8"/>
      </top>
      <bottom style="hair">
        <color indexed="8"/>
      </bottom>
      <diagonal/>
    </border>
  </borders>
  <cellStyleXfs count="18">
    <xf numFmtId="0" fontId="0" fillId="0" borderId="0"/>
    <xf numFmtId="168" fontId="30" fillId="0" borderId="0" applyFill="0" applyBorder="0" applyAlignment="0" applyProtection="0"/>
    <xf numFmtId="0" fontId="30" fillId="0" borderId="0" applyNumberFormat="0" applyFill="0" applyBorder="0" applyProtection="0">
      <alignment horizontal="left"/>
    </xf>
    <xf numFmtId="0" fontId="30" fillId="0" borderId="0" applyNumberFormat="0" applyFill="0" applyBorder="0" applyAlignment="0" applyProtection="0"/>
    <xf numFmtId="0" fontId="30" fillId="0" borderId="0" applyNumberFormat="0" applyFill="0" applyBorder="0" applyAlignment="0" applyProtection="0"/>
    <xf numFmtId="164" fontId="30" fillId="0" borderId="0" applyFill="0" applyBorder="0" applyAlignment="0" applyProtection="0"/>
    <xf numFmtId="0" fontId="30" fillId="0" borderId="0"/>
    <xf numFmtId="0" fontId="1" fillId="0" borderId="0"/>
    <xf numFmtId="0" fontId="2" fillId="0" borderId="0" applyNumberFormat="0" applyFill="0" applyBorder="0" applyAlignment="0" applyProtection="0"/>
    <xf numFmtId="0" fontId="30" fillId="0" borderId="0" applyNumberFormat="0" applyFill="0" applyBorder="0" applyProtection="0">
      <alignment horizontal="left"/>
    </xf>
    <xf numFmtId="0" fontId="30" fillId="0" borderId="0" applyNumberFormat="0" applyFill="0" applyBorder="0" applyAlignment="0" applyProtection="0"/>
    <xf numFmtId="0" fontId="30"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Protection="0">
      <alignment horizontal="left"/>
    </xf>
    <xf numFmtId="0" fontId="30" fillId="0" borderId="0" applyNumberFormat="0" applyFill="0" applyBorder="0" applyAlignment="0" applyProtection="0"/>
    <xf numFmtId="0" fontId="2" fillId="0" borderId="0" applyNumberFormat="0" applyFill="0" applyBorder="0" applyProtection="0">
      <alignment horizontal="left"/>
    </xf>
    <xf numFmtId="0" fontId="30" fillId="0" borderId="0" applyNumberFormat="0" applyFill="0" applyBorder="0" applyAlignment="0" applyProtection="0"/>
    <xf numFmtId="44" fontId="30" fillId="0" borderId="0" applyFont="0" applyFill="0" applyBorder="0" applyAlignment="0" applyProtection="0"/>
  </cellStyleXfs>
  <cellXfs count="256">
    <xf numFmtId="0" fontId="0" fillId="0" borderId="0" xfId="0"/>
    <xf numFmtId="0" fontId="0" fillId="0" borderId="0" xfId="0" applyFill="1"/>
    <xf numFmtId="0" fontId="4" fillId="0" borderId="0" xfId="0" applyFont="1"/>
    <xf numFmtId="49" fontId="0" fillId="0" borderId="0" xfId="0" applyNumberFormat="1"/>
    <xf numFmtId="165" fontId="0" fillId="0" borderId="0" xfId="0" applyNumberFormat="1"/>
    <xf numFmtId="166" fontId="0" fillId="0" borderId="0" xfId="0" applyNumberFormat="1"/>
    <xf numFmtId="49" fontId="5" fillId="0" borderId="0" xfId="0" applyNumberFormat="1" applyFont="1" applyFill="1" applyBorder="1" applyAlignment="1">
      <alignment horizontal="center" vertical="center" wrapText="1"/>
    </xf>
    <xf numFmtId="165" fontId="0" fillId="0" borderId="0" xfId="0" applyNumberFormat="1" applyFont="1" applyFill="1" applyBorder="1" applyAlignment="1">
      <alignment vertical="top" wrapText="1"/>
    </xf>
    <xf numFmtId="49" fontId="0" fillId="0" borderId="0" xfId="0" applyNumberFormat="1" applyFont="1" applyFill="1" applyBorder="1" applyAlignment="1">
      <alignment vertical="top" wrapText="1"/>
    </xf>
    <xf numFmtId="49" fontId="7" fillId="0" borderId="0" xfId="0" applyNumberFormat="1" applyFont="1" applyFill="1" applyBorder="1" applyAlignment="1">
      <alignment horizontal="center" vertical="center" wrapText="1"/>
    </xf>
    <xf numFmtId="49" fontId="0" fillId="0" borderId="0" xfId="0" applyNumberFormat="1" applyAlignment="1">
      <alignment horizontal="left"/>
    </xf>
    <xf numFmtId="165" fontId="9" fillId="0" borderId="1" xfId="0" applyNumberFormat="1" applyFont="1" applyFill="1" applyBorder="1" applyAlignment="1">
      <alignment horizontal="left" vertical="top" wrapText="1"/>
    </xf>
    <xf numFmtId="0" fontId="3" fillId="0" borderId="0" xfId="0" applyFont="1" applyAlignment="1">
      <alignment vertical="top" wrapText="1"/>
    </xf>
    <xf numFmtId="0" fontId="11" fillId="0" borderId="0" xfId="0" applyFont="1" applyAlignment="1">
      <alignment horizontal="center"/>
    </xf>
    <xf numFmtId="49" fontId="12" fillId="0" borderId="0" xfId="0" applyNumberFormat="1" applyFont="1" applyBorder="1" applyAlignment="1">
      <alignment horizontal="center" vertical="center" wrapText="1"/>
    </xf>
    <xf numFmtId="0" fontId="0" fillId="0" borderId="0" xfId="0" applyBorder="1"/>
    <xf numFmtId="0" fontId="8" fillId="0" borderId="0" xfId="0" applyFont="1"/>
    <xf numFmtId="0" fontId="8" fillId="0" borderId="0" xfId="0" applyFont="1" applyAlignment="1"/>
    <xf numFmtId="0" fontId="8" fillId="0" borderId="1" xfId="0" applyFont="1" applyFill="1" applyBorder="1" applyAlignment="1">
      <alignment wrapText="1"/>
    </xf>
    <xf numFmtId="0" fontId="0" fillId="0" borderId="0" xfId="0" applyFont="1"/>
    <xf numFmtId="0" fontId="16" fillId="0" borderId="0" xfId="0" applyFont="1"/>
    <xf numFmtId="0" fontId="15" fillId="0" borderId="0" xfId="0" applyFont="1"/>
    <xf numFmtId="0" fontId="15" fillId="0" borderId="0" xfId="0" applyFont="1" applyFill="1" applyBorder="1" applyAlignment="1">
      <alignment horizontal="center" vertical="center" wrapText="1"/>
    </xf>
    <xf numFmtId="0" fontId="18" fillId="0" borderId="0" xfId="0" applyFont="1"/>
    <xf numFmtId="0" fontId="19" fillId="0" borderId="0" xfId="0" applyNumberFormat="1" applyFont="1" applyAlignment="1">
      <alignment horizontal="center" vertical="center" wrapText="1"/>
    </xf>
    <xf numFmtId="0" fontId="14" fillId="2" borderId="1" xfId="0" applyNumberFormat="1" applyFont="1" applyFill="1" applyBorder="1" applyAlignment="1">
      <alignment horizontal="center" vertical="center" wrapText="1"/>
    </xf>
    <xf numFmtId="49" fontId="14" fillId="2" borderId="1" xfId="0" applyNumberFormat="1" applyFont="1" applyFill="1" applyBorder="1" applyAlignment="1">
      <alignment horizontal="center" vertical="center" wrapText="1"/>
    </xf>
    <xf numFmtId="0" fontId="0" fillId="0" borderId="1" xfId="0" applyFont="1" applyBorder="1"/>
    <xf numFmtId="0" fontId="0" fillId="0" borderId="0" xfId="0" applyFont="1" applyAlignment="1">
      <alignment vertical="top" wrapText="1"/>
    </xf>
    <xf numFmtId="0" fontId="15" fillId="0" borderId="0" xfId="0" applyFont="1" applyFill="1"/>
    <xf numFmtId="167" fontId="15" fillId="0" borderId="0" xfId="0" applyNumberFormat="1" applyFont="1"/>
    <xf numFmtId="0" fontId="22" fillId="4" borderId="0" xfId="0" applyFont="1" applyFill="1" applyBorder="1" applyAlignment="1">
      <alignment horizontal="center"/>
    </xf>
    <xf numFmtId="0" fontId="24" fillId="0" borderId="0" xfId="0" applyFont="1"/>
    <xf numFmtId="0" fontId="17" fillId="0" borderId="0" xfId="0" applyFont="1" applyAlignment="1">
      <alignment vertical="center"/>
    </xf>
    <xf numFmtId="0" fontId="17" fillId="0" borderId="0" xfId="0" applyFont="1" applyBorder="1" applyAlignment="1">
      <alignment horizontal="center" vertical="center"/>
    </xf>
    <xf numFmtId="0" fontId="25" fillId="0" borderId="0" xfId="0" applyFont="1" applyAlignment="1">
      <alignment vertical="center"/>
    </xf>
    <xf numFmtId="0" fontId="26" fillId="0" borderId="0" xfId="0" applyFont="1" applyAlignment="1">
      <alignment vertical="center"/>
    </xf>
    <xf numFmtId="0" fontId="15" fillId="0" borderId="0" xfId="0" applyFont="1" applyAlignment="1">
      <alignment vertical="center"/>
    </xf>
    <xf numFmtId="49"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16" fillId="0" borderId="1" xfId="0" applyFont="1" applyBorder="1"/>
    <xf numFmtId="49" fontId="21" fillId="0" borderId="0" xfId="0" applyNumberFormat="1" applyFont="1"/>
    <xf numFmtId="0" fontId="31" fillId="0" borderId="0" xfId="0" applyFont="1" applyAlignment="1">
      <alignment horizontal="center"/>
    </xf>
    <xf numFmtId="171" fontId="31" fillId="0" borderId="0" xfId="0" applyNumberFormat="1" applyFont="1" applyAlignment="1">
      <alignment horizontal="center"/>
    </xf>
    <xf numFmtId="167" fontId="31" fillId="0" borderId="0" xfId="0" applyNumberFormat="1" applyFont="1" applyAlignment="1">
      <alignment horizontal="center"/>
    </xf>
    <xf numFmtId="0" fontId="15" fillId="0" borderId="0" xfId="0" applyFont="1" applyFill="1" applyBorder="1" applyAlignment="1">
      <alignment vertical="center" wrapText="1"/>
    </xf>
    <xf numFmtId="171" fontId="15" fillId="6" borderId="0" xfId="0" applyNumberFormat="1" applyFont="1" applyFill="1" applyBorder="1" applyAlignment="1">
      <alignment vertical="center" wrapText="1"/>
    </xf>
    <xf numFmtId="0" fontId="16" fillId="7" borderId="0" xfId="0" applyFont="1" applyFill="1" applyBorder="1" applyAlignment="1">
      <alignment vertical="center"/>
    </xf>
    <xf numFmtId="0" fontId="0" fillId="0" borderId="0" xfId="0" applyNumberFormat="1"/>
    <xf numFmtId="0" fontId="0" fillId="0" borderId="0" xfId="0" pivotButton="1"/>
    <xf numFmtId="0" fontId="0" fillId="0" borderId="0" xfId="0" applyAlignment="1">
      <alignment horizontal="left"/>
    </xf>
    <xf numFmtId="14" fontId="0" fillId="0" borderId="0" xfId="0" applyNumberFormat="1"/>
    <xf numFmtId="0" fontId="0" fillId="0" borderId="0" xfId="0" applyAlignment="1">
      <alignment wrapText="1"/>
    </xf>
    <xf numFmtId="49" fontId="13" fillId="0" borderId="0" xfId="0" applyNumberFormat="1" applyFont="1" applyBorder="1" applyAlignment="1">
      <alignment vertical="center" wrapText="1"/>
    </xf>
    <xf numFmtId="0" fontId="10" fillId="0" borderId="0" xfId="0" applyFont="1"/>
    <xf numFmtId="0" fontId="33" fillId="2" borderId="1" xfId="0" applyNumberFormat="1" applyFont="1" applyFill="1" applyBorder="1" applyAlignment="1">
      <alignment horizontal="center" vertical="center" wrapText="1"/>
    </xf>
    <xf numFmtId="0" fontId="33" fillId="2" borderId="1" xfId="0" applyNumberFormat="1" applyFont="1" applyFill="1" applyBorder="1" applyAlignment="1">
      <alignment horizontal="center" vertical="top" wrapText="1"/>
    </xf>
    <xf numFmtId="0" fontId="17" fillId="0" borderId="0" xfId="0" applyFont="1" applyFill="1" applyBorder="1" applyAlignment="1">
      <alignment horizontal="center" vertical="center" wrapText="1"/>
    </xf>
    <xf numFmtId="0" fontId="17" fillId="0" borderId="0" xfId="0" applyFont="1"/>
    <xf numFmtId="0" fontId="17" fillId="0" borderId="0" xfId="0" applyFont="1" applyFill="1" applyBorder="1" applyAlignment="1">
      <alignment horizontal="left" vertical="center" wrapText="1"/>
    </xf>
    <xf numFmtId="0" fontId="33" fillId="2" borderId="3" xfId="0" applyFont="1" applyFill="1" applyBorder="1" applyAlignment="1">
      <alignment vertical="center"/>
    </xf>
    <xf numFmtId="0" fontId="17" fillId="0" borderId="0" xfId="0" applyFont="1" applyFill="1"/>
    <xf numFmtId="0" fontId="17" fillId="3" borderId="3" xfId="0" applyFont="1" applyFill="1" applyBorder="1" applyAlignment="1">
      <alignment horizontal="left" vertical="center" wrapText="1"/>
    </xf>
    <xf numFmtId="166" fontId="17" fillId="0" borderId="0" xfId="0" applyNumberFormat="1" applyFont="1"/>
    <xf numFmtId="171" fontId="37" fillId="0" borderId="0" xfId="0" applyNumberFormat="1" applyFont="1" applyAlignment="1">
      <alignment horizontal="center"/>
    </xf>
    <xf numFmtId="0" fontId="35" fillId="0" borderId="0" xfId="0" applyFont="1" applyBorder="1" applyAlignment="1">
      <alignment horizontal="center" vertical="center" wrapText="1"/>
    </xf>
    <xf numFmtId="0" fontId="17" fillId="5" borderId="1" xfId="0" applyFont="1" applyFill="1" applyBorder="1" applyAlignment="1">
      <alignment horizontal="right" vertical="center"/>
    </xf>
    <xf numFmtId="0" fontId="17" fillId="0" borderId="2" xfId="0" applyFont="1" applyFill="1" applyBorder="1" applyAlignment="1">
      <alignment vertical="top" wrapText="1"/>
    </xf>
    <xf numFmtId="0" fontId="17" fillId="0" borderId="0" xfId="0" applyFont="1" applyFill="1" applyBorder="1"/>
    <xf numFmtId="0" fontId="17" fillId="3" borderId="1" xfId="0" applyFont="1" applyFill="1" applyBorder="1" applyAlignment="1">
      <alignment vertical="top" wrapText="1"/>
    </xf>
    <xf numFmtId="0" fontId="17" fillId="8" borderId="1" xfId="0" applyFont="1" applyFill="1" applyBorder="1" applyAlignment="1">
      <alignment vertical="top" wrapText="1"/>
    </xf>
    <xf numFmtId="0" fontId="17" fillId="3" borderId="3" xfId="0" applyFont="1" applyFill="1" applyBorder="1"/>
    <xf numFmtId="0" fontId="17" fillId="9" borderId="1" xfId="0" applyFont="1" applyFill="1" applyBorder="1" applyAlignment="1">
      <alignment vertical="top" wrapText="1"/>
    </xf>
    <xf numFmtId="0" fontId="17" fillId="0" borderId="0" xfId="0" applyFont="1" applyAlignment="1">
      <alignment horizontal="right" vertical="center"/>
    </xf>
    <xf numFmtId="0" fontId="0" fillId="0" borderId="1" xfId="0" applyFont="1" applyFill="1" applyBorder="1" applyAlignment="1">
      <alignment wrapText="1"/>
    </xf>
    <xf numFmtId="0" fontId="0" fillId="0" borderId="3" xfId="0" applyFont="1" applyFill="1" applyBorder="1" applyAlignment="1">
      <alignment wrapText="1"/>
    </xf>
    <xf numFmtId="166" fontId="0" fillId="0" borderId="0" xfId="0" applyNumberFormat="1" applyFont="1"/>
    <xf numFmtId="0" fontId="34" fillId="0" borderId="0" xfId="0" applyFont="1"/>
    <xf numFmtId="0" fontId="0" fillId="0" borderId="0" xfId="0" applyFont="1" applyAlignment="1">
      <alignment vertical="center"/>
    </xf>
    <xf numFmtId="0" fontId="29" fillId="0" borderId="0" xfId="0" applyFont="1" applyAlignment="1">
      <alignment vertical="center"/>
    </xf>
    <xf numFmtId="0" fontId="0" fillId="5" borderId="0" xfId="0" applyFont="1" applyFill="1" applyAlignment="1">
      <alignment horizontal="center" vertical="center"/>
    </xf>
    <xf numFmtId="14" fontId="41" fillId="0" borderId="0" xfId="0" applyNumberFormat="1" applyFont="1" applyBorder="1" applyAlignment="1">
      <alignment horizontal="center" vertical="center" wrapText="1"/>
    </xf>
    <xf numFmtId="0" fontId="5" fillId="2" borderId="10" xfId="0" applyFont="1" applyFill="1" applyBorder="1" applyAlignment="1">
      <alignment horizontal="center" vertical="top" wrapText="1"/>
    </xf>
    <xf numFmtId="0" fontId="33" fillId="2" borderId="12" xfId="0" applyNumberFormat="1" applyFont="1" applyFill="1" applyBorder="1" applyAlignment="1">
      <alignment horizontal="center" vertical="center" wrapText="1"/>
    </xf>
    <xf numFmtId="0" fontId="33" fillId="2" borderId="10" xfId="0" applyFont="1" applyFill="1" applyBorder="1" applyAlignment="1">
      <alignment horizontal="center" vertical="top" wrapText="1"/>
    </xf>
    <xf numFmtId="0" fontId="5" fillId="2" borderId="10" xfId="0" applyNumberFormat="1" applyFont="1" applyFill="1" applyBorder="1" applyAlignment="1">
      <alignment horizontal="center" vertical="center" wrapText="1"/>
    </xf>
    <xf numFmtId="44" fontId="46" fillId="0" borderId="0" xfId="17" applyFont="1"/>
    <xf numFmtId="172" fontId="47" fillId="0" borderId="0" xfId="0" applyNumberFormat="1" applyFont="1" applyAlignment="1">
      <alignment horizontal="center"/>
    </xf>
    <xf numFmtId="0" fontId="33" fillId="2" borderId="4" xfId="0" applyFont="1" applyFill="1" applyBorder="1" applyAlignment="1">
      <alignment horizontal="left" vertical="center"/>
    </xf>
    <xf numFmtId="0" fontId="33" fillId="2" borderId="0" xfId="0" applyFont="1" applyFill="1" applyBorder="1" applyAlignment="1">
      <alignment horizontal="left" vertical="center"/>
    </xf>
    <xf numFmtId="0" fontId="33" fillId="2" borderId="14" xfId="0" applyFont="1" applyFill="1" applyBorder="1" applyAlignment="1">
      <alignment horizontal="left" vertical="center"/>
    </xf>
    <xf numFmtId="170" fontId="0" fillId="6" borderId="1" xfId="0" applyNumberFormat="1" applyFont="1" applyFill="1" applyBorder="1" applyAlignment="1" applyProtection="1">
      <alignment horizontal="center"/>
    </xf>
    <xf numFmtId="7" fontId="0" fillId="11" borderId="1" xfId="0" applyNumberFormat="1" applyFont="1" applyFill="1" applyBorder="1"/>
    <xf numFmtId="171" fontId="0" fillId="6" borderId="0" xfId="0" applyNumberFormat="1" applyFont="1" applyFill="1"/>
    <xf numFmtId="166" fontId="17" fillId="11" borderId="1" xfId="0" applyNumberFormat="1" applyFont="1" applyFill="1" applyBorder="1" applyAlignment="1"/>
    <xf numFmtId="7" fontId="17" fillId="11" borderId="1" xfId="0" applyNumberFormat="1" applyFont="1" applyFill="1" applyBorder="1" applyAlignment="1">
      <alignment horizontal="right"/>
    </xf>
    <xf numFmtId="169" fontId="17" fillId="11" borderId="1" xfId="0" applyNumberFormat="1" applyFont="1" applyFill="1" applyBorder="1" applyAlignment="1">
      <alignment horizontal="right"/>
    </xf>
    <xf numFmtId="171" fontId="17" fillId="11" borderId="1" xfId="0" applyNumberFormat="1" applyFont="1" applyFill="1" applyBorder="1" applyAlignment="1">
      <alignment horizontal="right"/>
    </xf>
    <xf numFmtId="170" fontId="17" fillId="11" borderId="1" xfId="17" applyNumberFormat="1" applyFont="1" applyFill="1" applyBorder="1"/>
    <xf numFmtId="167" fontId="17" fillId="6" borderId="10" xfId="0" applyNumberFormat="1" applyFont="1" applyFill="1" applyBorder="1" applyAlignment="1"/>
    <xf numFmtId="167" fontId="4" fillId="12" borderId="10" xfId="0" applyNumberFormat="1" applyFont="1" applyFill="1" applyBorder="1" applyAlignment="1"/>
    <xf numFmtId="167" fontId="17" fillId="12" borderId="10" xfId="0" applyNumberFormat="1" applyFont="1" applyFill="1" applyBorder="1" applyAlignment="1"/>
    <xf numFmtId="167" fontId="17" fillId="13" borderId="10" xfId="0" applyNumberFormat="1" applyFont="1" applyFill="1" applyBorder="1" applyAlignment="1">
      <alignment horizontal="right"/>
    </xf>
    <xf numFmtId="167" fontId="43" fillId="13" borderId="10" xfId="0" applyNumberFormat="1" applyFont="1" applyFill="1" applyBorder="1" applyAlignment="1">
      <alignment horizontal="right"/>
    </xf>
    <xf numFmtId="167" fontId="43" fillId="7" borderId="10" xfId="0" applyNumberFormat="1" applyFont="1" applyFill="1" applyBorder="1" applyAlignment="1">
      <alignment horizontal="right"/>
    </xf>
    <xf numFmtId="9" fontId="0" fillId="6" borderId="10" xfId="0" applyNumberFormat="1" applyFill="1" applyBorder="1"/>
    <xf numFmtId="0" fontId="16" fillId="0" borderId="0" xfId="0" applyFont="1" applyFill="1"/>
    <xf numFmtId="0" fontId="19" fillId="0" borderId="0" xfId="0" applyFont="1" applyBorder="1" applyAlignment="1">
      <alignment wrapText="1"/>
    </xf>
    <xf numFmtId="0" fontId="17" fillId="14" borderId="1" xfId="0" applyFont="1" applyFill="1" applyBorder="1" applyAlignment="1">
      <alignment horizontal="right" vertical="center" wrapText="1"/>
    </xf>
    <xf numFmtId="0" fontId="33" fillId="2" borderId="12" xfId="0" applyNumberFormat="1" applyFont="1" applyFill="1" applyBorder="1" applyAlignment="1">
      <alignment horizontal="center" vertical="center" wrapText="1"/>
    </xf>
    <xf numFmtId="167" fontId="4" fillId="6" borderId="10" xfId="0" applyNumberFormat="1" applyFont="1" applyFill="1" applyBorder="1" applyAlignment="1"/>
    <xf numFmtId="0" fontId="27" fillId="0" borderId="0" xfId="0" applyFont="1" applyBorder="1" applyAlignment="1">
      <alignment horizontal="left" vertical="center" wrapText="1"/>
    </xf>
    <xf numFmtId="167" fontId="43" fillId="7" borderId="20" xfId="0" applyNumberFormat="1" applyFont="1" applyFill="1" applyBorder="1" applyAlignment="1">
      <alignment vertical="center"/>
    </xf>
    <xf numFmtId="0" fontId="38" fillId="4" borderId="0" xfId="0" applyFont="1" applyFill="1" applyAlignment="1">
      <alignment horizontal="left" vertical="center" wrapText="1"/>
    </xf>
    <xf numFmtId="0" fontId="17" fillId="0" borderId="0" xfId="0" applyFont="1" applyBorder="1"/>
    <xf numFmtId="0" fontId="17" fillId="6" borderId="0" xfId="0" applyFont="1" applyFill="1" applyBorder="1"/>
    <xf numFmtId="0" fontId="17" fillId="3" borderId="0" xfId="0" applyFont="1" applyFill="1" applyBorder="1" applyAlignment="1">
      <alignment horizontal="center" vertical="center" wrapText="1"/>
    </xf>
    <xf numFmtId="0" fontId="17" fillId="10" borderId="0" xfId="0" applyFont="1" applyFill="1" applyBorder="1" applyAlignment="1">
      <alignment horizontal="center" vertical="center" wrapText="1"/>
    </xf>
    <xf numFmtId="0" fontId="17" fillId="3" borderId="10" xfId="0" applyFont="1" applyFill="1" applyBorder="1"/>
    <xf numFmtId="0" fontId="17" fillId="0" borderId="0" xfId="0" applyFont="1" applyAlignment="1">
      <alignment vertical="top"/>
    </xf>
    <xf numFmtId="167" fontId="4" fillId="12" borderId="10" xfId="0" applyNumberFormat="1" applyFont="1" applyFill="1" applyBorder="1" applyAlignment="1">
      <alignment horizontal="right" vertical="center"/>
    </xf>
    <xf numFmtId="0" fontId="16" fillId="0" borderId="0" xfId="0" applyFont="1" applyFill="1" applyBorder="1" applyAlignment="1">
      <alignment vertical="center"/>
    </xf>
    <xf numFmtId="171" fontId="15" fillId="0" borderId="0" xfId="0" applyNumberFormat="1" applyFont="1" applyFill="1" applyBorder="1" applyAlignment="1">
      <alignment vertical="center" wrapText="1"/>
    </xf>
    <xf numFmtId="10" fontId="15" fillId="0" borderId="0" xfId="0" applyNumberFormat="1" applyFont="1" applyFill="1" applyBorder="1" applyAlignment="1">
      <alignment vertical="center" wrapText="1"/>
    </xf>
    <xf numFmtId="167" fontId="15" fillId="6" borderId="10" xfId="0" applyNumberFormat="1" applyFont="1" applyFill="1" applyBorder="1"/>
    <xf numFmtId="0" fontId="17" fillId="15" borderId="1" xfId="0" applyFont="1" applyFill="1" applyBorder="1" applyAlignment="1">
      <alignment vertical="top" wrapText="1"/>
    </xf>
    <xf numFmtId="165" fontId="17" fillId="16" borderId="21" xfId="0" applyNumberFormat="1" applyFont="1" applyFill="1" applyBorder="1"/>
    <xf numFmtId="0" fontId="38" fillId="0" borderId="0" xfId="0" applyFont="1" applyFill="1" applyAlignment="1">
      <alignment vertical="top" wrapText="1"/>
    </xf>
    <xf numFmtId="0" fontId="17" fillId="17" borderId="21" xfId="0" applyFont="1" applyFill="1" applyBorder="1"/>
    <xf numFmtId="0" fontId="0" fillId="18" borderId="0" xfId="0" applyFill="1"/>
    <xf numFmtId="0" fontId="0" fillId="19" borderId="1" xfId="0" applyFont="1" applyFill="1" applyBorder="1" applyAlignment="1">
      <alignment horizontal="left" vertical="center" wrapText="1"/>
    </xf>
    <xf numFmtId="0" fontId="0" fillId="20" borderId="1" xfId="0" applyFont="1" applyFill="1" applyBorder="1"/>
    <xf numFmtId="0" fontId="0" fillId="20" borderId="1" xfId="0" applyFont="1" applyFill="1" applyBorder="1" applyAlignment="1">
      <alignment horizontal="center"/>
    </xf>
    <xf numFmtId="0" fontId="0" fillId="21" borderId="1" xfId="0" applyFont="1" applyFill="1" applyBorder="1"/>
    <xf numFmtId="166" fontId="0" fillId="21" borderId="1" xfId="1" applyNumberFormat="1" applyFont="1" applyFill="1" applyBorder="1" applyAlignment="1" applyProtection="1"/>
    <xf numFmtId="171" fontId="0" fillId="21" borderId="1" xfId="0" applyNumberFormat="1" applyFont="1" applyFill="1" applyBorder="1"/>
    <xf numFmtId="1" fontId="0" fillId="21" borderId="1" xfId="0" applyNumberFormat="1" applyFont="1" applyFill="1" applyBorder="1" applyAlignment="1">
      <alignment horizontal="center"/>
    </xf>
    <xf numFmtId="0" fontId="17" fillId="16" borderId="1" xfId="0" applyFont="1" applyFill="1" applyBorder="1" applyAlignment="1">
      <alignment horizontal="right" vertical="center" wrapText="1"/>
    </xf>
    <xf numFmtId="0" fontId="17" fillId="0" borderId="1" xfId="0" applyFont="1" applyFill="1" applyBorder="1" applyAlignment="1">
      <alignment horizontal="right" vertical="center"/>
    </xf>
    <xf numFmtId="49" fontId="17" fillId="21" borderId="1" xfId="0" applyNumberFormat="1" applyFont="1" applyFill="1" applyBorder="1"/>
    <xf numFmtId="1" fontId="17" fillId="21" borderId="1" xfId="0" applyNumberFormat="1" applyFont="1" applyFill="1" applyBorder="1" applyAlignment="1">
      <alignment horizontal="center"/>
    </xf>
    <xf numFmtId="170" fontId="17" fillId="21" borderId="1" xfId="17" applyNumberFormat="1" applyFont="1" applyFill="1" applyBorder="1" applyAlignment="1"/>
    <xf numFmtId="0" fontId="50" fillId="6" borderId="0" xfId="0" applyFont="1" applyFill="1" applyAlignment="1">
      <alignment horizontal="center"/>
    </xf>
    <xf numFmtId="172" fontId="50" fillId="6" borderId="0" xfId="0" applyNumberFormat="1" applyFont="1" applyFill="1" applyAlignment="1">
      <alignment horizontal="center"/>
    </xf>
    <xf numFmtId="166" fontId="50" fillId="6" borderId="0" xfId="0" applyNumberFormat="1" applyFont="1" applyFill="1" applyAlignment="1">
      <alignment horizontal="right"/>
    </xf>
    <xf numFmtId="1" fontId="50" fillId="6" borderId="0" xfId="0" applyNumberFormat="1" applyFont="1" applyFill="1"/>
    <xf numFmtId="7" fontId="50" fillId="6" borderId="0" xfId="0" applyNumberFormat="1" applyFont="1" applyFill="1"/>
    <xf numFmtId="0" fontId="2" fillId="6" borderId="1" xfId="0" applyFont="1" applyFill="1" applyBorder="1" applyAlignment="1">
      <alignment horizontal="center" vertical="center"/>
    </xf>
    <xf numFmtId="14" fontId="0" fillId="21" borderId="1" xfId="0" applyNumberFormat="1" applyFont="1" applyFill="1" applyBorder="1" applyAlignment="1">
      <alignment horizontal="left" vertical="center" wrapText="1"/>
    </xf>
    <xf numFmtId="0" fontId="0" fillId="21" borderId="1" xfId="0" applyNumberFormat="1" applyFont="1" applyFill="1" applyBorder="1" applyAlignment="1">
      <alignment horizontal="left" vertical="center" wrapText="1"/>
    </xf>
    <xf numFmtId="0" fontId="2" fillId="6" borderId="3" xfId="0" applyFont="1" applyFill="1" applyBorder="1" applyAlignment="1">
      <alignment vertical="center"/>
    </xf>
    <xf numFmtId="167" fontId="4" fillId="21" borderId="10" xfId="0" applyNumberFormat="1" applyFont="1" applyFill="1" applyBorder="1" applyAlignment="1"/>
    <xf numFmtId="10" fontId="15" fillId="21" borderId="10" xfId="0" applyNumberFormat="1" applyFont="1" applyFill="1" applyBorder="1" applyAlignment="1">
      <alignment vertical="center" wrapText="1"/>
    </xf>
    <xf numFmtId="9" fontId="2" fillId="21" borderId="10" xfId="0" applyNumberFormat="1" applyFont="1" applyFill="1" applyBorder="1"/>
    <xf numFmtId="9" fontId="0" fillId="21" borderId="10" xfId="0" applyNumberFormat="1" applyFill="1" applyBorder="1"/>
    <xf numFmtId="0" fontId="28" fillId="0" borderId="10"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15" borderId="10" xfId="0" applyFont="1" applyFill="1" applyBorder="1" applyAlignment="1">
      <alignment vertical="top" wrapText="1"/>
    </xf>
    <xf numFmtId="0" fontId="51" fillId="0" borderId="0" xfId="0" applyFont="1"/>
    <xf numFmtId="0" fontId="52" fillId="0" borderId="0" xfId="0" applyFont="1"/>
    <xf numFmtId="0" fontId="53" fillId="0" borderId="0" xfId="0" applyFont="1"/>
    <xf numFmtId="0" fontId="54" fillId="0" borderId="0" xfId="0" applyFont="1" applyBorder="1" applyAlignment="1">
      <alignment horizontal="left" vertical="center" wrapText="1"/>
    </xf>
    <xf numFmtId="0" fontId="0" fillId="21" borderId="1" xfId="0" applyFont="1" applyFill="1" applyBorder="1" applyAlignment="1">
      <alignment horizontal="left" vertical="center" wrapText="1"/>
    </xf>
    <xf numFmtId="0" fontId="2" fillId="22" borderId="1" xfId="0" applyFont="1" applyFill="1" applyBorder="1" applyAlignment="1">
      <alignment horizontal="center" vertical="center"/>
    </xf>
    <xf numFmtId="0" fontId="2" fillId="22" borderId="1" xfId="0" applyFont="1" applyFill="1" applyBorder="1" applyAlignment="1">
      <alignment vertical="center"/>
    </xf>
    <xf numFmtId="0" fontId="0" fillId="21" borderId="0" xfId="0" applyFill="1"/>
    <xf numFmtId="0" fontId="34" fillId="0" borderId="1" xfId="0" applyFont="1" applyBorder="1"/>
    <xf numFmtId="0" fontId="38" fillId="4" borderId="0" xfId="0" applyFont="1" applyFill="1" applyAlignment="1">
      <alignment horizontal="left" vertical="center" wrapText="1"/>
    </xf>
    <xf numFmtId="0" fontId="33" fillId="2" borderId="1" xfId="0" applyFont="1" applyFill="1" applyBorder="1" applyAlignment="1">
      <alignment wrapText="1"/>
    </xf>
    <xf numFmtId="0" fontId="33" fillId="2" borderId="0" xfId="0" applyFont="1" applyFill="1" applyBorder="1" applyAlignment="1">
      <alignment wrapText="1"/>
    </xf>
    <xf numFmtId="0" fontId="17" fillId="15" borderId="1" xfId="0" applyFont="1" applyFill="1" applyBorder="1" applyAlignment="1">
      <alignment horizontal="center" vertical="center" wrapText="1"/>
    </xf>
    <xf numFmtId="165" fontId="17" fillId="11" borderId="1" xfId="0" applyNumberFormat="1" applyFont="1" applyFill="1" applyBorder="1" applyAlignment="1">
      <alignment horizontal="center" vertical="center" wrapText="1"/>
    </xf>
    <xf numFmtId="0" fontId="17" fillId="16" borderId="1" xfId="0" applyFont="1" applyFill="1" applyBorder="1" applyAlignment="1">
      <alignment horizontal="center" vertical="center"/>
    </xf>
    <xf numFmtId="0" fontId="36" fillId="0" borderId="4" xfId="0" applyFont="1" applyBorder="1" applyAlignment="1">
      <alignment horizontal="left" vertical="top" wrapText="1"/>
    </xf>
    <xf numFmtId="0" fontId="36" fillId="0" borderId="0" xfId="0" applyFont="1" applyBorder="1" applyAlignment="1">
      <alignment horizontal="left" vertical="top" wrapText="1"/>
    </xf>
    <xf numFmtId="49" fontId="5" fillId="2" borderId="1" xfId="0" applyNumberFormat="1"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3" borderId="1" xfId="0" applyFont="1" applyFill="1" applyBorder="1" applyAlignment="1">
      <alignment horizontal="left" vertical="top" wrapText="1"/>
    </xf>
    <xf numFmtId="0" fontId="17" fillId="3" borderId="3" xfId="0" applyFont="1" applyFill="1" applyBorder="1" applyAlignment="1">
      <alignment horizontal="left" vertical="center" wrapText="1"/>
    </xf>
    <xf numFmtId="0" fontId="17" fillId="3" borderId="7" xfId="0" applyFont="1" applyFill="1" applyBorder="1" applyAlignment="1">
      <alignment horizontal="left" vertical="center" wrapText="1"/>
    </xf>
    <xf numFmtId="0" fontId="17" fillId="3" borderId="8" xfId="0" applyFont="1" applyFill="1" applyBorder="1" applyAlignment="1">
      <alignment horizontal="left" vertical="center" wrapText="1"/>
    </xf>
    <xf numFmtId="0" fontId="17" fillId="3" borderId="0" xfId="0" applyFont="1" applyFill="1" applyBorder="1" applyAlignment="1">
      <alignment horizontal="left" vertical="top" wrapText="1"/>
    </xf>
    <xf numFmtId="0" fontId="17" fillId="3" borderId="9" xfId="0" applyFont="1" applyFill="1" applyBorder="1" applyAlignment="1">
      <alignment horizontal="left" vertical="top" wrapText="1"/>
    </xf>
    <xf numFmtId="0" fontId="0" fillId="3" borderId="0" xfId="0" applyFont="1" applyFill="1" applyBorder="1" applyAlignment="1">
      <alignment horizontal="left" vertical="center" wrapText="1"/>
    </xf>
    <xf numFmtId="0" fontId="0" fillId="3" borderId="9" xfId="0" applyFont="1" applyFill="1" applyBorder="1" applyAlignment="1">
      <alignment horizontal="left" vertical="center" wrapText="1"/>
    </xf>
    <xf numFmtId="49" fontId="5" fillId="2" borderId="4" xfId="0" applyNumberFormat="1" applyFont="1" applyFill="1" applyBorder="1" applyAlignment="1">
      <alignment horizontal="left" vertical="center" wrapText="1"/>
    </xf>
    <xf numFmtId="49" fontId="5" fillId="2" borderId="0" xfId="0" applyNumberFormat="1" applyFont="1" applyFill="1" applyBorder="1" applyAlignment="1">
      <alignment horizontal="left" vertical="center" wrapText="1"/>
    </xf>
    <xf numFmtId="49" fontId="12" fillId="0" borderId="0" xfId="0" applyNumberFormat="1" applyFont="1" applyBorder="1" applyAlignment="1">
      <alignment horizontal="left" vertical="center" wrapText="1"/>
    </xf>
    <xf numFmtId="49" fontId="33" fillId="2" borderId="1" xfId="0" applyNumberFormat="1" applyFont="1" applyFill="1" applyBorder="1" applyAlignment="1">
      <alignment horizontal="center" vertical="center" wrapText="1"/>
    </xf>
    <xf numFmtId="0" fontId="33" fillId="2" borderId="1" xfId="0" applyNumberFormat="1" applyFont="1" applyFill="1" applyBorder="1" applyAlignment="1">
      <alignment horizontal="center" vertical="center" wrapText="1"/>
    </xf>
    <xf numFmtId="49" fontId="33" fillId="2" borderId="5" xfId="0" applyNumberFormat="1" applyFont="1" applyFill="1" applyBorder="1" applyAlignment="1">
      <alignment horizontal="center" vertical="center" wrapText="1"/>
    </xf>
    <xf numFmtId="49" fontId="33" fillId="2" borderId="6" xfId="0" applyNumberFormat="1" applyFont="1" applyFill="1" applyBorder="1" applyAlignment="1">
      <alignment horizontal="center" vertical="center" wrapText="1"/>
    </xf>
    <xf numFmtId="0" fontId="33" fillId="2" borderId="11" xfId="0" applyNumberFormat="1" applyFont="1" applyFill="1" applyBorder="1" applyAlignment="1">
      <alignment horizontal="center" vertical="center" wrapText="1"/>
    </xf>
    <xf numFmtId="0" fontId="33" fillId="2" borderId="9" xfId="0" applyNumberFormat="1" applyFont="1" applyFill="1" applyBorder="1" applyAlignment="1">
      <alignment horizontal="center" vertical="center" wrapText="1"/>
    </xf>
    <xf numFmtId="0" fontId="17" fillId="3" borderId="3" xfId="0" applyNumberFormat="1" applyFont="1" applyFill="1" applyBorder="1" applyAlignment="1">
      <alignment horizontal="left" vertical="center" wrapText="1"/>
    </xf>
    <xf numFmtId="0" fontId="17" fillId="3" borderId="8" xfId="0" applyNumberFormat="1" applyFont="1" applyFill="1" applyBorder="1" applyAlignment="1">
      <alignment horizontal="left" vertical="center" wrapText="1"/>
    </xf>
    <xf numFmtId="0" fontId="17" fillId="3" borderId="0" xfId="0" applyFont="1" applyFill="1" applyBorder="1" applyAlignment="1">
      <alignment horizontal="left" vertical="center" wrapText="1"/>
    </xf>
    <xf numFmtId="0" fontId="17" fillId="3" borderId="9" xfId="0" applyFont="1" applyFill="1" applyBorder="1" applyAlignment="1">
      <alignment horizontal="left" vertical="center" wrapText="1"/>
    </xf>
    <xf numFmtId="0" fontId="17" fillId="3" borderId="0" xfId="0" applyNumberFormat="1" applyFont="1" applyFill="1" applyBorder="1" applyAlignment="1">
      <alignment horizontal="left" vertical="center" wrapText="1"/>
    </xf>
    <xf numFmtId="0" fontId="17" fillId="3" borderId="14" xfId="0" applyNumberFormat="1" applyFont="1" applyFill="1" applyBorder="1" applyAlignment="1">
      <alignment horizontal="left" vertical="center" wrapText="1"/>
    </xf>
    <xf numFmtId="0" fontId="17" fillId="3" borderId="9"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7" fillId="5" borderId="4" xfId="0" applyFont="1" applyFill="1" applyBorder="1" applyAlignment="1">
      <alignment horizontal="center" vertical="center" wrapText="1"/>
    </xf>
    <xf numFmtId="0" fontId="17" fillId="5" borderId="14" xfId="0" applyFont="1" applyFill="1" applyBorder="1" applyAlignment="1">
      <alignment horizontal="center" vertical="center" wrapText="1"/>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49" fontId="23" fillId="2" borderId="1" xfId="0" applyNumberFormat="1" applyFont="1" applyFill="1" applyBorder="1" applyAlignment="1">
      <alignment horizontal="center" vertical="center" wrapText="1"/>
    </xf>
    <xf numFmtId="0" fontId="17" fillId="6" borderId="11" xfId="0" applyFont="1" applyFill="1" applyBorder="1" applyAlignment="1">
      <alignment horizontal="center" vertical="center"/>
    </xf>
    <xf numFmtId="0" fontId="17" fillId="6" borderId="9" xfId="0" applyFont="1" applyFill="1" applyBorder="1" applyAlignment="1">
      <alignment horizontal="center" vertical="center"/>
    </xf>
    <xf numFmtId="0" fontId="17" fillId="5" borderId="3" xfId="0" applyFont="1" applyFill="1" applyBorder="1" applyAlignment="1">
      <alignment horizontal="center" vertical="center" wrapText="1"/>
    </xf>
    <xf numFmtId="0" fontId="17" fillId="5" borderId="7" xfId="0" applyFont="1" applyFill="1" applyBorder="1" applyAlignment="1">
      <alignment horizontal="center" vertical="center" wrapText="1"/>
    </xf>
    <xf numFmtId="0" fontId="17" fillId="5" borderId="8" xfId="0" applyFont="1" applyFill="1" applyBorder="1" applyAlignment="1">
      <alignment horizontal="center" vertical="center" wrapText="1"/>
    </xf>
    <xf numFmtId="0" fontId="27" fillId="0" borderId="0" xfId="0" applyFont="1" applyBorder="1" applyAlignment="1">
      <alignment horizontal="left" vertical="center" wrapText="1"/>
    </xf>
    <xf numFmtId="49" fontId="23" fillId="2" borderId="11" xfId="0" applyNumberFormat="1" applyFont="1" applyFill="1" applyBorder="1" applyAlignment="1">
      <alignment horizontal="center" vertical="center" wrapText="1"/>
    </xf>
    <xf numFmtId="49" fontId="23" fillId="2" borderId="9" xfId="0" applyNumberFormat="1" applyFont="1" applyFill="1" applyBorder="1" applyAlignment="1">
      <alignment horizontal="center" vertical="center" wrapText="1"/>
    </xf>
    <xf numFmtId="0" fontId="33" fillId="2" borderId="3" xfId="0" applyNumberFormat="1" applyFont="1" applyFill="1" applyBorder="1" applyAlignment="1">
      <alignment horizontal="center" vertical="center" wrapText="1"/>
    </xf>
    <xf numFmtId="0" fontId="33" fillId="2" borderId="7" xfId="0" applyNumberFormat="1" applyFont="1" applyFill="1" applyBorder="1" applyAlignment="1">
      <alignment horizontal="center" vertical="center" wrapText="1"/>
    </xf>
    <xf numFmtId="0" fontId="33" fillId="2" borderId="8" xfId="0" applyNumberFormat="1" applyFont="1" applyFill="1" applyBorder="1" applyAlignment="1">
      <alignment horizontal="center" vertical="center" wrapText="1"/>
    </xf>
    <xf numFmtId="0" fontId="44" fillId="5" borderId="15" xfId="0" applyFont="1" applyFill="1" applyBorder="1" applyAlignment="1">
      <alignment horizontal="left" vertical="center" wrapText="1"/>
    </xf>
    <xf numFmtId="0" fontId="44" fillId="5" borderId="16" xfId="0" applyFont="1" applyFill="1" applyBorder="1" applyAlignment="1">
      <alignment horizontal="left" vertical="center" wrapText="1"/>
    </xf>
    <xf numFmtId="0" fontId="28" fillId="0" borderId="15" xfId="0" applyFont="1" applyBorder="1" applyAlignment="1">
      <alignment horizontal="left" vertical="center" wrapText="1"/>
    </xf>
    <xf numFmtId="0" fontId="28" fillId="0" borderId="16" xfId="0" applyFont="1" applyBorder="1" applyAlignment="1">
      <alignment horizontal="left" vertical="center" wrapText="1"/>
    </xf>
    <xf numFmtId="0" fontId="28" fillId="0" borderId="15" xfId="0" applyFont="1" applyFill="1" applyBorder="1" applyAlignment="1">
      <alignment horizontal="center" vertical="center"/>
    </xf>
    <xf numFmtId="0" fontId="28" fillId="0" borderId="16" xfId="0" applyFont="1" applyFill="1" applyBorder="1" applyAlignment="1">
      <alignment horizontal="center" vertical="center"/>
    </xf>
    <xf numFmtId="0" fontId="43" fillId="4" borderId="10" xfId="0" applyFont="1" applyFill="1" applyBorder="1" applyAlignment="1">
      <alignment horizontal="left" vertical="center" wrapText="1"/>
    </xf>
    <xf numFmtId="0" fontId="17" fillId="5" borderId="4" xfId="0" applyFont="1" applyFill="1" applyBorder="1" applyAlignment="1">
      <alignment horizontal="left" vertical="center" wrapText="1"/>
    </xf>
    <xf numFmtId="0" fontId="17" fillId="5" borderId="0" xfId="0" applyFont="1" applyFill="1" applyBorder="1" applyAlignment="1">
      <alignment horizontal="left" vertical="center" wrapText="1"/>
    </xf>
    <xf numFmtId="0" fontId="28" fillId="0" borderId="15" xfId="0" applyFont="1" applyBorder="1" applyAlignment="1">
      <alignment horizontal="left" vertical="center"/>
    </xf>
    <xf numFmtId="0" fontId="28" fillId="0" borderId="16" xfId="0" applyFont="1" applyBorder="1" applyAlignment="1">
      <alignment horizontal="left" vertical="center"/>
    </xf>
    <xf numFmtId="0" fontId="5" fillId="2" borderId="18" xfId="0" applyNumberFormat="1" applyFont="1" applyFill="1" applyBorder="1" applyAlignment="1">
      <alignment horizontal="center" vertical="center" wrapText="1"/>
    </xf>
    <xf numFmtId="0" fontId="5" fillId="2" borderId="19" xfId="0" applyNumberFormat="1" applyFont="1" applyFill="1" applyBorder="1" applyAlignment="1">
      <alignment horizontal="center" vertical="center" wrapText="1"/>
    </xf>
    <xf numFmtId="0" fontId="10" fillId="0" borderId="0" xfId="0" applyFont="1" applyAlignment="1">
      <alignment horizontal="center" wrapText="1"/>
    </xf>
    <xf numFmtId="0" fontId="43" fillId="4" borderId="15" xfId="0" applyFont="1" applyFill="1" applyBorder="1" applyAlignment="1">
      <alignment horizontal="left" vertical="center" wrapText="1"/>
    </xf>
    <xf numFmtId="0" fontId="43" fillId="4" borderId="16" xfId="0" applyFont="1" applyFill="1" applyBorder="1" applyAlignment="1">
      <alignment horizontal="left" vertical="center" wrapText="1"/>
    </xf>
    <xf numFmtId="0" fontId="45" fillId="5" borderId="15" xfId="0" applyFont="1" applyFill="1" applyBorder="1" applyAlignment="1">
      <alignment horizontal="left" vertical="center" wrapText="1"/>
    </xf>
    <xf numFmtId="0" fontId="45" fillId="5" borderId="16" xfId="0" applyFont="1" applyFill="1" applyBorder="1" applyAlignment="1">
      <alignment horizontal="left" vertical="center" wrapText="1"/>
    </xf>
    <xf numFmtId="0" fontId="15" fillId="6" borderId="10" xfId="0" applyFont="1" applyFill="1" applyBorder="1" applyAlignment="1">
      <alignment horizontal="center"/>
    </xf>
    <xf numFmtId="0" fontId="17" fillId="5" borderId="4" xfId="0" applyFont="1" applyFill="1" applyBorder="1" applyAlignment="1">
      <alignment horizontal="left" vertical="top" wrapText="1"/>
    </xf>
    <xf numFmtId="0" fontId="17" fillId="5" borderId="14" xfId="0" applyFont="1" applyFill="1" applyBorder="1" applyAlignment="1">
      <alignment horizontal="left" vertical="top" wrapText="1"/>
    </xf>
    <xf numFmtId="0" fontId="33" fillId="2" borderId="10" xfId="0" applyFont="1" applyFill="1" applyBorder="1" applyAlignment="1">
      <alignment horizontal="center" vertical="top" wrapText="1"/>
    </xf>
    <xf numFmtId="0" fontId="36" fillId="0" borderId="15" xfId="0" applyFont="1" applyBorder="1" applyAlignment="1">
      <alignment horizontal="left" vertical="center" wrapText="1"/>
    </xf>
    <xf numFmtId="0" fontId="36" fillId="0" borderId="16" xfId="0" applyFont="1" applyBorder="1" applyAlignment="1">
      <alignment horizontal="left" vertical="center" wrapText="1"/>
    </xf>
    <xf numFmtId="0" fontId="36" fillId="0" borderId="15" xfId="0" applyFont="1" applyBorder="1" applyAlignment="1">
      <alignment horizontal="left" vertical="center"/>
    </xf>
    <xf numFmtId="0" fontId="36" fillId="0" borderId="16" xfId="0" applyFont="1" applyBorder="1" applyAlignment="1">
      <alignment horizontal="left" vertical="center"/>
    </xf>
    <xf numFmtId="0" fontId="33" fillId="2" borderId="12" xfId="0" applyNumberFormat="1" applyFont="1" applyFill="1" applyBorder="1" applyAlignment="1">
      <alignment horizontal="center" vertical="center" wrapText="1"/>
    </xf>
    <xf numFmtId="0" fontId="33" fillId="2" borderId="13" xfId="0" applyNumberFormat="1" applyFont="1" applyFill="1" applyBorder="1" applyAlignment="1">
      <alignment horizontal="center" vertical="center" wrapText="1"/>
    </xf>
    <xf numFmtId="0" fontId="29" fillId="0" borderId="1" xfId="0" applyFont="1" applyBorder="1" applyAlignment="1">
      <alignment horizontal="left" vertical="top"/>
    </xf>
    <xf numFmtId="0" fontId="0" fillId="0" borderId="1" xfId="0" applyFont="1" applyBorder="1" applyAlignment="1">
      <alignment horizontal="left" vertical="center" wrapText="1"/>
    </xf>
    <xf numFmtId="0" fontId="16" fillId="5" borderId="1" xfId="0" applyFont="1" applyFill="1" applyBorder="1" applyAlignment="1">
      <alignment horizontal="center" vertical="center" wrapText="1"/>
    </xf>
    <xf numFmtId="0" fontId="17" fillId="0" borderId="4" xfId="0" applyFont="1" applyBorder="1" applyAlignment="1">
      <alignment horizontal="center" vertical="center" wrapText="1"/>
    </xf>
    <xf numFmtId="0" fontId="17" fillId="0" borderId="14" xfId="0" applyFont="1" applyBorder="1" applyAlignment="1">
      <alignment horizontal="center" vertical="center" wrapText="1"/>
    </xf>
    <xf numFmtId="0" fontId="42" fillId="0" borderId="0"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cellXfs>
  <cellStyles count="18">
    <cellStyle name="Catégorie de la table dynamique" xfId="2"/>
    <cellStyle name="Champ de la table dynamique" xfId="3"/>
    <cellStyle name="Coin de la table dynamique" xfId="4"/>
    <cellStyle name="Euro" xfId="5"/>
    <cellStyle name="Monétaire" xfId="17" builtinId="4"/>
    <cellStyle name="Normal" xfId="0" builtinId="0"/>
    <cellStyle name="Normal 2" xfId="6"/>
    <cellStyle name="Normal 9" xfId="7"/>
    <cellStyle name="Pourcentage" xfId="1" builtinId="5"/>
    <cellStyle name="Résultat de la table dynamique" xfId="8"/>
    <cellStyle name="Table du pilote - Catégorie" xfId="9"/>
    <cellStyle name="Table du pilote - Champ" xfId="10"/>
    <cellStyle name="Table du pilote - Coin" xfId="11"/>
    <cellStyle name="Table du pilote - Résultat" xfId="12"/>
    <cellStyle name="Table du pilote - Titre" xfId="13"/>
    <cellStyle name="Table du pilote - Valeur" xfId="14"/>
    <cellStyle name="Titre de la table dynamique" xfId="15"/>
    <cellStyle name="Valeur de la table dynamique" xfId="1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0A"/>
      <rgbColor rgb="00808000"/>
      <rgbColor rgb="00800080"/>
      <rgbColor rgb="00008080"/>
      <rgbColor rgb="00CCCCCC"/>
      <rgbColor rgb="00669966"/>
      <rgbColor rgb="009999FF"/>
      <rgbColor rgb="00ED1C24"/>
      <rgbColor rgb="00FFFFCC"/>
      <rgbColor rgb="00EEEEEE"/>
      <rgbColor rgb="00660066"/>
      <rgbColor rgb="00FF8080"/>
      <rgbColor rgb="000066CC"/>
      <rgbColor rgb="00ADC5E7"/>
      <rgbColor rgb="00000080"/>
      <rgbColor rgb="00FF00FF"/>
      <rgbColor rgb="00FFFF00"/>
      <rgbColor rgb="0000FFFF"/>
      <rgbColor rgb="009900FF"/>
      <rgbColor rgb="00800000"/>
      <rgbColor rgb="00008080"/>
      <rgbColor rgb="000000FF"/>
      <rgbColor rgb="0000CCFF"/>
      <rgbColor rgb="00E6E6FF"/>
      <rgbColor rgb="00CCFFCC"/>
      <rgbColor rgb="00FFCCFF"/>
      <rgbColor rgb="0083CAFF"/>
      <rgbColor rgb="00FF99FF"/>
      <rgbColor rgb="00CC99FF"/>
      <rgbColor rgb="00DDDDDD"/>
      <rgbColor rgb="003366FF"/>
      <rgbColor rgb="0033CCCC"/>
      <rgbColor rgb="0099FF99"/>
      <rgbColor rgb="00FFCC00"/>
      <rgbColor rgb="00FF9900"/>
      <rgbColor rgb="00FF3333"/>
      <rgbColor rgb="00666666"/>
      <rgbColor rgb="00999999"/>
      <rgbColor rgb="00003366"/>
      <rgbColor rgb="00339966"/>
      <rgbColor rgb="00000001"/>
      <rgbColor rgb="00333300"/>
      <rgbColor rgb="00CE181E"/>
      <rgbColor rgb="00993366"/>
      <rgbColor rgb="00333399"/>
      <rgbColor rgb="00333333"/>
    </indexedColors>
    <mruColors>
      <color rgb="FFCCCCFF"/>
      <color rgb="FFCC99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74084</xdr:colOff>
      <xdr:row>31</xdr:row>
      <xdr:rowOff>158750</xdr:rowOff>
    </xdr:from>
    <xdr:to>
      <xdr:col>7</xdr:col>
      <xdr:colOff>4233</xdr:colOff>
      <xdr:row>34</xdr:row>
      <xdr:rowOff>42333</xdr:rowOff>
    </xdr:to>
    <xdr:sp macro="" textlink="">
      <xdr:nvSpPr>
        <xdr:cNvPr id="5" name="ZoneTexte 4"/>
        <xdr:cNvSpPr txBox="1"/>
      </xdr:nvSpPr>
      <xdr:spPr>
        <a:xfrm>
          <a:off x="6627284" y="7778750"/>
          <a:ext cx="2072216" cy="467783"/>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r>
            <a:rPr lang="fr-FR" sz="1100"/>
            <a:t>3 -Compléter les taux des financeurs hors Etat MAA </a:t>
          </a:r>
        </a:p>
      </xdr:txBody>
    </xdr:sp>
    <xdr:clientData/>
  </xdr:twoCellAnchor>
  <xdr:twoCellAnchor>
    <xdr:from>
      <xdr:col>4</xdr:col>
      <xdr:colOff>177800</xdr:colOff>
      <xdr:row>12</xdr:row>
      <xdr:rowOff>184572</xdr:rowOff>
    </xdr:from>
    <xdr:to>
      <xdr:col>7</xdr:col>
      <xdr:colOff>508000</xdr:colOff>
      <xdr:row>15</xdr:row>
      <xdr:rowOff>0</xdr:rowOff>
    </xdr:to>
    <xdr:sp macro="" textlink="">
      <xdr:nvSpPr>
        <xdr:cNvPr id="6" name="ZoneTexte 5"/>
        <xdr:cNvSpPr txBox="1"/>
      </xdr:nvSpPr>
      <xdr:spPr>
        <a:xfrm>
          <a:off x="5571067" y="3080172"/>
          <a:ext cx="3556000" cy="458895"/>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r>
            <a:rPr lang="fr-FR" sz="1100"/>
            <a:t>1 -Indiquer</a:t>
          </a:r>
          <a:r>
            <a:rPr lang="fr-FR" sz="1100" baseline="0"/>
            <a:t> le taux d'aide de l'Etat prévu dans l'article 3 de la décision d'attribution de la subvention</a:t>
          </a:r>
          <a:endParaRPr lang="fr-FR" sz="1100"/>
        </a:p>
      </xdr:txBody>
    </xdr:sp>
    <xdr:clientData/>
  </xdr:twoCellAnchor>
  <xdr:twoCellAnchor>
    <xdr:from>
      <xdr:col>3</xdr:col>
      <xdr:colOff>254001</xdr:colOff>
      <xdr:row>24</xdr:row>
      <xdr:rowOff>84666</xdr:rowOff>
    </xdr:from>
    <xdr:to>
      <xdr:col>6</xdr:col>
      <xdr:colOff>262467</xdr:colOff>
      <xdr:row>25</xdr:row>
      <xdr:rowOff>160867</xdr:rowOff>
    </xdr:to>
    <xdr:sp macro="" textlink="">
      <xdr:nvSpPr>
        <xdr:cNvPr id="8" name="ZoneTexte 7"/>
        <xdr:cNvSpPr txBox="1"/>
      </xdr:nvSpPr>
      <xdr:spPr>
        <a:xfrm>
          <a:off x="4563534" y="6121399"/>
          <a:ext cx="3259666" cy="457201"/>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r>
            <a:rPr lang="fr-FR" sz="1100"/>
            <a:t>2 -Indiquer</a:t>
          </a:r>
          <a:r>
            <a:rPr lang="fr-FR" sz="1100" baseline="0"/>
            <a:t> l'assiette retenue prévue dans l'annexe de la décision d'attribution de la subvention</a:t>
          </a:r>
          <a:endParaRPr lang="fr-FR" sz="1100"/>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Sabine LUSSERT" refreshedDate="44638.84706226852" createdVersion="6" refreshedVersion="6" minRefreshableVersion="3" recordCount="21">
  <cacheSource type="worksheet">
    <worksheetSource ref="A15:F36" sheet="Fiche type déclaration temps"/>
  </cacheSource>
  <cacheFields count="6">
    <cacheField name="Date" numFmtId="14">
      <sharedItems containsNonDate="0" containsString="0" containsBlank="1"/>
    </cacheField>
    <cacheField name="Temps passé* en heures" numFmtId="0">
      <sharedItems containsNonDate="0" containsString="0" containsBlank="1"/>
    </cacheField>
    <cacheField name="Nom du PAEC concerné" numFmtId="0">
      <sharedItems containsNonDate="0" containsString="0" containsBlank="1" count="1">
        <m/>
      </sharedItems>
    </cacheField>
    <cacheField name="Activité type" numFmtId="0">
      <sharedItems containsBlank="1"/>
    </cacheField>
    <cacheField name="Description de l’ activité" numFmtId="0">
      <sharedItems containsNonDate="0" containsString="0" containsBlank="1"/>
    </cacheField>
    <cacheField name="Justificatifs de réalisation de l'opération"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1">
  <r>
    <m/>
    <m/>
    <x v="0"/>
    <s v="Élaboration PAEC : Autres"/>
    <m/>
    <m/>
  </r>
  <r>
    <m/>
    <m/>
    <x v="0"/>
    <m/>
    <m/>
    <m/>
  </r>
  <r>
    <m/>
    <m/>
    <x v="0"/>
    <m/>
    <m/>
    <m/>
  </r>
  <r>
    <m/>
    <m/>
    <x v="0"/>
    <m/>
    <m/>
    <m/>
  </r>
  <r>
    <m/>
    <m/>
    <x v="0"/>
    <m/>
    <m/>
    <m/>
  </r>
  <r>
    <m/>
    <m/>
    <x v="0"/>
    <m/>
    <m/>
    <m/>
  </r>
  <r>
    <m/>
    <m/>
    <x v="0"/>
    <m/>
    <m/>
    <m/>
  </r>
  <r>
    <m/>
    <m/>
    <x v="0"/>
    <m/>
    <m/>
    <m/>
  </r>
  <r>
    <m/>
    <m/>
    <x v="0"/>
    <m/>
    <m/>
    <m/>
  </r>
  <r>
    <m/>
    <m/>
    <x v="0"/>
    <m/>
    <m/>
    <m/>
  </r>
  <r>
    <m/>
    <m/>
    <x v="0"/>
    <m/>
    <m/>
    <m/>
  </r>
  <r>
    <m/>
    <m/>
    <x v="0"/>
    <m/>
    <m/>
    <m/>
  </r>
  <r>
    <m/>
    <m/>
    <x v="0"/>
    <m/>
    <m/>
    <m/>
  </r>
  <r>
    <m/>
    <m/>
    <x v="0"/>
    <m/>
    <m/>
    <m/>
  </r>
  <r>
    <m/>
    <m/>
    <x v="0"/>
    <m/>
    <m/>
    <m/>
  </r>
  <r>
    <m/>
    <m/>
    <x v="0"/>
    <m/>
    <m/>
    <m/>
  </r>
  <r>
    <m/>
    <m/>
    <x v="0"/>
    <m/>
    <m/>
    <m/>
  </r>
  <r>
    <m/>
    <m/>
    <x v="0"/>
    <m/>
    <m/>
    <m/>
  </r>
  <r>
    <m/>
    <m/>
    <x v="0"/>
    <m/>
    <m/>
    <m/>
  </r>
  <r>
    <m/>
    <m/>
    <x v="0"/>
    <m/>
    <m/>
    <m/>
  </r>
  <r>
    <m/>
    <m/>
    <x v="0"/>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eau croisé dynamique1" cacheId="0" applyNumberFormats="0" applyBorderFormats="0" applyFontFormats="0" applyPatternFormats="0" applyAlignmentFormats="0" applyWidthHeightFormats="1" dataCaption="Valeurs" updatedVersion="6" minRefreshableVersion="3" useAutoFormatting="1" itemPrintTitles="1" createdVersion="6" indent="0" outline="1" outlineData="1" multipleFieldFilters="0">
  <location ref="A43:D45" firstHeaderRow="0" firstDataRow="1" firstDataCol="1"/>
  <pivotFields count="6">
    <pivotField dataField="1" showAll="0"/>
    <pivotField dataField="1" showAll="0"/>
    <pivotField axis="axisRow" showAll="0" defaultSubtotal="0">
      <items count="1">
        <item x="0"/>
      </items>
    </pivotField>
    <pivotField showAll="0"/>
    <pivotField showAll="0"/>
    <pivotField showAll="0" defaultSubtotal="0"/>
  </pivotFields>
  <rowFields count="1">
    <field x="2"/>
  </rowFields>
  <rowItems count="2">
    <i>
      <x/>
    </i>
    <i t="grand">
      <x/>
    </i>
  </rowItems>
  <colFields count="1">
    <field x="-2"/>
  </colFields>
  <colItems count="3">
    <i>
      <x/>
    </i>
    <i i="1">
      <x v="1"/>
    </i>
    <i i="2">
      <x v="2"/>
    </i>
  </colItems>
  <dataFields count="3">
    <dataField name="Somme de Temps passé* en heures" fld="1" baseField="3" baseItem="0"/>
    <dataField name="Min de Date" fld="0" subtotal="min" baseField="3" baseItem="1" numFmtId="14"/>
    <dataField name="Max de Date2" fld="0" subtotal="max" baseField="3" baseItem="1" numFmtId="14"/>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G31"/>
  <sheetViews>
    <sheetView tabSelected="1" topLeftCell="A7" zoomScaleNormal="100" workbookViewId="0">
      <selection activeCell="A22" sqref="A22"/>
    </sheetView>
  </sheetViews>
  <sheetFormatPr baseColWidth="10" defaultColWidth="11" defaultRowHeight="12.5" x14ac:dyDescent="0.25"/>
  <cols>
    <col min="1" max="1" width="39.54296875" customWidth="1"/>
    <col min="2" max="2" width="56" customWidth="1"/>
    <col min="3" max="3" width="3.36328125" customWidth="1"/>
    <col min="4" max="4" width="41.453125" customWidth="1"/>
    <col min="5" max="5" width="47.6328125" customWidth="1"/>
    <col min="6" max="6" width="16" customWidth="1"/>
    <col min="7" max="7" width="12.6328125" customWidth="1"/>
    <col min="27" max="27" width="26.6328125" customWidth="1"/>
    <col min="28" max="28" width="43.6328125" customWidth="1"/>
    <col min="30" max="30" width="54.54296875" customWidth="1"/>
    <col min="31" max="31" width="33.54296875" customWidth="1"/>
  </cols>
  <sheetData>
    <row r="1" spans="1:7" ht="29.15" customHeight="1" x14ac:dyDescent="0.3">
      <c r="A1" s="168" t="s">
        <v>105</v>
      </c>
      <c r="B1" s="168"/>
      <c r="C1" s="61"/>
      <c r="D1" s="61"/>
      <c r="E1" s="61"/>
    </row>
    <row r="2" spans="1:7" s="1" customFormat="1" ht="14" x14ac:dyDescent="0.3">
      <c r="A2" s="67"/>
      <c r="B2" s="68"/>
      <c r="C2" s="61"/>
      <c r="D2" s="61"/>
      <c r="E2" s="61"/>
    </row>
    <row r="3" spans="1:7" ht="32.25" customHeight="1" x14ac:dyDescent="0.3">
      <c r="A3" s="69" t="s">
        <v>70</v>
      </c>
      <c r="B3" s="70" t="s">
        <v>41</v>
      </c>
      <c r="C3" s="58"/>
      <c r="D3" s="61"/>
      <c r="E3" s="61"/>
    </row>
    <row r="4" spans="1:7" ht="21.65" customHeight="1" x14ac:dyDescent="0.3">
      <c r="A4" s="69" t="s">
        <v>0</v>
      </c>
      <c r="B4" s="72" t="s">
        <v>131</v>
      </c>
      <c r="C4" s="58"/>
      <c r="D4" s="71" t="s">
        <v>76</v>
      </c>
      <c r="E4" s="128"/>
    </row>
    <row r="5" spans="1:7" ht="21.65" customHeight="1" x14ac:dyDescent="0.3">
      <c r="A5" s="69" t="s">
        <v>1</v>
      </c>
      <c r="B5" s="125"/>
      <c r="C5" s="58"/>
      <c r="D5" s="71" t="s">
        <v>49</v>
      </c>
      <c r="E5" s="126"/>
    </row>
    <row r="6" spans="1:7" ht="30" customHeight="1" x14ac:dyDescent="0.3">
      <c r="A6" s="69" t="s">
        <v>103</v>
      </c>
      <c r="B6" s="125"/>
      <c r="C6" s="58"/>
      <c r="D6" s="62" t="s">
        <v>50</v>
      </c>
      <c r="E6" s="126"/>
    </row>
    <row r="7" spans="1:7" ht="55.25" customHeight="1" x14ac:dyDescent="0.3">
      <c r="A7" s="58"/>
      <c r="B7" s="58"/>
      <c r="C7" s="58"/>
      <c r="D7" s="73"/>
      <c r="E7" s="167" t="str">
        <f>IF(E6="Non","Ne pas saisir les montants de TVA sollicitant une aide de l'annexe 2","Saisir obligatoirement les montants de TVA sollicitant une aide en annexe 2")</f>
        <v>Saisir obligatoirement les montants de TVA sollicitant une aide en annexe 2</v>
      </c>
      <c r="F7" s="167"/>
    </row>
    <row r="8" spans="1:7" ht="14" x14ac:dyDescent="0.3">
      <c r="A8" s="58"/>
      <c r="B8" s="58"/>
      <c r="C8" s="58"/>
      <c r="D8" s="73"/>
      <c r="E8" s="113"/>
      <c r="F8" s="113"/>
    </row>
    <row r="9" spans="1:7" ht="28" x14ac:dyDescent="0.3">
      <c r="A9" s="169" t="s">
        <v>2</v>
      </c>
      <c r="B9" s="169"/>
      <c r="C9" s="58"/>
      <c r="D9" s="114"/>
      <c r="E9" s="116" t="s">
        <v>113</v>
      </c>
      <c r="F9" s="117" t="s">
        <v>114</v>
      </c>
      <c r="G9" s="117" t="s">
        <v>115</v>
      </c>
    </row>
    <row r="10" spans="1:7" ht="14" x14ac:dyDescent="0.3">
      <c r="A10" s="61" t="s">
        <v>95</v>
      </c>
      <c r="B10" s="58"/>
      <c r="C10" s="58"/>
      <c r="D10" s="114" t="s">
        <v>77</v>
      </c>
      <c r="E10" s="115">
        <f>5-COUNTBLANK(E11:E15)</f>
        <v>0</v>
      </c>
      <c r="F10" s="115">
        <f>SUM(F11:F15)</f>
        <v>0</v>
      </c>
      <c r="G10" s="115">
        <f>SUM(G11:G15)</f>
        <v>0</v>
      </c>
    </row>
    <row r="11" spans="1:7" ht="14" x14ac:dyDescent="0.3">
      <c r="A11" s="58" t="s">
        <v>96</v>
      </c>
      <c r="B11" s="58"/>
      <c r="C11" s="58"/>
      <c r="D11" s="118" t="s">
        <v>366</v>
      </c>
      <c r="E11" s="157"/>
      <c r="F11" s="157"/>
      <c r="G11" s="157"/>
    </row>
    <row r="12" spans="1:7" ht="27.65" customHeight="1" x14ac:dyDescent="0.3">
      <c r="A12" s="119" t="s">
        <v>137</v>
      </c>
      <c r="B12" s="58"/>
      <c r="C12" s="58"/>
      <c r="D12" s="118" t="s">
        <v>367</v>
      </c>
      <c r="E12" s="157"/>
      <c r="F12" s="157"/>
      <c r="G12" s="157"/>
    </row>
    <row r="13" spans="1:7" ht="14" x14ac:dyDescent="0.3">
      <c r="A13" s="58"/>
      <c r="B13" s="58"/>
      <c r="C13" s="58"/>
      <c r="D13" s="118" t="s">
        <v>368</v>
      </c>
      <c r="E13" s="157"/>
      <c r="F13" s="157"/>
      <c r="G13" s="157"/>
    </row>
    <row r="14" spans="1:7" ht="14" x14ac:dyDescent="0.3">
      <c r="A14" s="58" t="s">
        <v>101</v>
      </c>
      <c r="B14" s="58"/>
      <c r="C14" s="58"/>
      <c r="D14" s="118" t="s">
        <v>369</v>
      </c>
      <c r="E14" s="157"/>
      <c r="F14" s="157"/>
      <c r="G14" s="157"/>
    </row>
    <row r="15" spans="1:7" ht="14" x14ac:dyDescent="0.3">
      <c r="A15" s="61" t="s">
        <v>102</v>
      </c>
      <c r="B15" s="58"/>
      <c r="C15" s="58"/>
      <c r="D15" s="118" t="s">
        <v>370</v>
      </c>
      <c r="E15" s="157"/>
      <c r="F15" s="157"/>
      <c r="G15" s="157"/>
    </row>
    <row r="16" spans="1:7" ht="14" x14ac:dyDescent="0.3">
      <c r="A16" s="58"/>
      <c r="B16" s="58"/>
      <c r="C16" s="58"/>
    </row>
    <row r="17" spans="1:6" ht="14" x14ac:dyDescent="0.3">
      <c r="A17" s="2" t="s">
        <v>3</v>
      </c>
      <c r="B17" s="58"/>
      <c r="C17" s="58"/>
      <c r="D17" s="58"/>
      <c r="F17" s="127" t="str">
        <f>IF(SUM(F11:G15)&gt;0,"Saisir l'annexe 3","")</f>
        <v/>
      </c>
    </row>
    <row r="18" spans="1:6" ht="14.9" customHeight="1" x14ac:dyDescent="0.3">
      <c r="A18" s="170" t="s">
        <v>153</v>
      </c>
      <c r="B18" s="170"/>
      <c r="C18" s="58"/>
      <c r="D18" s="58"/>
    </row>
    <row r="19" spans="1:6" ht="14" x14ac:dyDescent="0.3">
      <c r="A19" s="172" t="s">
        <v>83</v>
      </c>
      <c r="B19" s="172"/>
      <c r="C19" s="58"/>
    </row>
    <row r="20" spans="1:6" ht="14" x14ac:dyDescent="0.3">
      <c r="A20" s="171" t="s">
        <v>154</v>
      </c>
      <c r="B20" s="171"/>
      <c r="C20" s="58"/>
    </row>
    <row r="22" spans="1:6" x14ac:dyDescent="0.25">
      <c r="A22" s="129" t="s">
        <v>374</v>
      </c>
      <c r="B22" s="129" t="s">
        <v>373</v>
      </c>
    </row>
    <row r="31" spans="1:6" ht="14" x14ac:dyDescent="0.3">
      <c r="E31" s="58"/>
    </row>
  </sheetData>
  <sheetProtection selectLockedCells="1" selectUnlockedCells="1"/>
  <mergeCells count="6">
    <mergeCell ref="E7:F7"/>
    <mergeCell ref="A1:B1"/>
    <mergeCell ref="A9:B9"/>
    <mergeCell ref="A18:B18"/>
    <mergeCell ref="A20:B20"/>
    <mergeCell ref="A19:B19"/>
  </mergeCells>
  <dataValidations count="1">
    <dataValidation type="list" operator="equal" allowBlank="1" showErrorMessage="1" sqref="E6">
      <formula1>"Non,Oui,"</formula1>
      <formula2>0</formula2>
    </dataValidation>
  </dataValidations>
  <pageMargins left="0.23622047244094491" right="0.23622047244094491" top="0.74803149606299213" bottom="0.74803149606299213" header="0.31496062992125984" footer="0.31496062992125984"/>
  <pageSetup paperSize="9" scale="73" firstPageNumber="0" orientation="landscape" horizontalDpi="300" verticalDpi="300" r:id="rId1"/>
  <headerFooter alignWithMargins="0">
    <oddHeader>&amp;RAccueil annexes formulaire demande de paiement - V1 17/08/2023</oddHeader>
  </headerFooter>
  <extLst>
    <ext xmlns:x14="http://schemas.microsoft.com/office/spreadsheetml/2009/9/main" uri="{CCE6A557-97BC-4b89-ADB6-D9C93CAAB3DF}">
      <x14:dataValidations xmlns:xm="http://schemas.microsoft.com/office/excel/2006/main" count="1">
        <x14:dataValidation type="list" operator="equal" allowBlank="1" showErrorMessage="1">
          <x14:formula1>
            <xm:f>Paramètres!$C$3:$C$5</xm:f>
          </x14:formula1>
          <xm:sqref>E5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N43"/>
  <sheetViews>
    <sheetView zoomScale="90" zoomScaleNormal="90" workbookViewId="0">
      <selection activeCell="B13" sqref="B13"/>
    </sheetView>
  </sheetViews>
  <sheetFormatPr baseColWidth="10" defaultColWidth="11" defaultRowHeight="12.5" x14ac:dyDescent="0.25"/>
  <cols>
    <col min="1" max="1" width="3.453125" customWidth="1"/>
    <col min="2" max="2" width="32" customWidth="1"/>
    <col min="3" max="3" width="16.453125" customWidth="1"/>
    <col min="4" max="4" width="17.36328125" customWidth="1"/>
    <col min="5" max="5" width="18" style="20" customWidth="1"/>
    <col min="6" max="7" width="12.54296875" style="20" customWidth="1"/>
    <col min="8" max="8" width="14.36328125" customWidth="1"/>
    <col min="9" max="9" width="17.453125" style="5" customWidth="1"/>
    <col min="10" max="10" width="21.54296875" style="5" customWidth="1"/>
    <col min="11" max="11" width="17.36328125" customWidth="1"/>
    <col min="12" max="12" width="17.453125" customWidth="1"/>
    <col min="13" max="13" width="15.36328125" customWidth="1"/>
    <col min="14" max="14" width="13.90625" customWidth="1"/>
  </cols>
  <sheetData>
    <row r="1" spans="1:14" ht="31.4" customHeight="1" x14ac:dyDescent="0.25">
      <c r="A1" s="175" t="s">
        <v>99</v>
      </c>
      <c r="B1" s="175"/>
      <c r="C1" s="175"/>
      <c r="D1" s="175"/>
      <c r="E1" s="175"/>
      <c r="F1" s="175"/>
      <c r="G1" s="175"/>
      <c r="H1" s="175"/>
      <c r="I1" s="22"/>
      <c r="J1" s="176" t="s">
        <v>10</v>
      </c>
      <c r="K1" s="176"/>
      <c r="L1" s="66" t="s">
        <v>11</v>
      </c>
    </row>
    <row r="2" spans="1:14" s="1" customFormat="1" ht="14" x14ac:dyDescent="0.25">
      <c r="A2" s="6"/>
      <c r="B2" s="6"/>
      <c r="C2" s="6"/>
      <c r="D2" s="6"/>
      <c r="E2" s="6"/>
      <c r="F2" s="6"/>
      <c r="G2" s="6"/>
      <c r="H2" s="6"/>
      <c r="I2" s="22"/>
      <c r="J2" s="57"/>
      <c r="K2" s="57"/>
      <c r="L2" s="138"/>
    </row>
    <row r="3" spans="1:14" ht="25.5" customHeight="1" x14ac:dyDescent="0.25">
      <c r="A3" s="57"/>
      <c r="B3" s="57"/>
      <c r="C3" s="57"/>
      <c r="D3" s="57"/>
      <c r="E3" s="57"/>
      <c r="F3" s="57"/>
      <c r="G3" s="57"/>
      <c r="H3" s="57"/>
      <c r="I3" s="57"/>
      <c r="J3" s="57"/>
      <c r="K3" s="57"/>
      <c r="L3" s="25" t="s">
        <v>23</v>
      </c>
      <c r="M3" s="25" t="s">
        <v>118</v>
      </c>
      <c r="N3" s="25" t="s">
        <v>119</v>
      </c>
    </row>
    <row r="4" spans="1:14" s="1" customFormat="1" ht="19.399999999999999" customHeight="1" x14ac:dyDescent="0.3">
      <c r="A4" s="182" t="s">
        <v>103</v>
      </c>
      <c r="B4" s="182"/>
      <c r="C4" s="184">
        <f>ACCUEIL!B6</f>
        <v>0</v>
      </c>
      <c r="D4" s="184"/>
      <c r="E4" s="184"/>
      <c r="F4" s="184"/>
      <c r="G4" s="59"/>
      <c r="H4" s="60" t="s">
        <v>12</v>
      </c>
      <c r="I4" s="60"/>
      <c r="J4" s="60"/>
      <c r="K4" s="60"/>
      <c r="L4" s="94">
        <f>IF(L1="heure",SUM('Annexe 1 Dépenses de personnel'!J12:J999)/1607,"saisir les temps en heures")</f>
        <v>0</v>
      </c>
      <c r="M4" s="94">
        <f>SUMIF(B13:B1000,"Réalisation diagnostics liés à souscription mesures MASA",J13:J1000)/1607</f>
        <v>0</v>
      </c>
      <c r="N4" s="94">
        <f>SUMIF(B13:B1000,"Réalisation plans de gestion liés à souscription mesures MASA",J13:J1000)/1607</f>
        <v>0</v>
      </c>
    </row>
    <row r="5" spans="1:14" ht="19.399999999999999" customHeight="1" x14ac:dyDescent="0.3">
      <c r="A5" s="181" t="s">
        <v>70</v>
      </c>
      <c r="B5" s="181"/>
      <c r="C5" s="183" t="str">
        <f>ACCUEIL!B3</f>
        <v>Actions d'animation relative aux mesures agro-environnementales et climatiques</v>
      </c>
      <c r="D5" s="183"/>
      <c r="E5" s="183"/>
      <c r="F5" s="183"/>
      <c r="G5" s="59"/>
      <c r="H5" s="60" t="s">
        <v>116</v>
      </c>
      <c r="I5" s="60"/>
      <c r="J5" s="60"/>
      <c r="K5" s="60"/>
      <c r="L5" s="95">
        <f>ROUND(SUM('Annexe 1 Dépenses de personnel'!K13:K1000),2)</f>
        <v>0</v>
      </c>
      <c r="M5" s="95">
        <f>SUMIF(B13:B1000,"Réalisation diagnostics liés à souscription mesures MASA",K13:K1000)/1607</f>
        <v>0</v>
      </c>
      <c r="N5" s="95">
        <f>SUMIF(B13:B1000,"Réalisation plans de gestion liés à souscription mesures MASA",K13:K1000)/1607</f>
        <v>0</v>
      </c>
    </row>
    <row r="6" spans="1:14" ht="19.399999999999999" customHeight="1" x14ac:dyDescent="0.25">
      <c r="A6" s="182"/>
      <c r="B6" s="182"/>
      <c r="C6" s="184"/>
      <c r="D6" s="184"/>
      <c r="E6" s="184"/>
      <c r="F6" s="184"/>
      <c r="G6" s="59"/>
      <c r="H6" s="60" t="s">
        <v>90</v>
      </c>
      <c r="I6" s="60"/>
      <c r="J6" s="60"/>
      <c r="K6" s="60"/>
      <c r="L6" s="137" t="s">
        <v>97</v>
      </c>
      <c r="M6" s="108" t="str">
        <f>L6</f>
        <v>Oui</v>
      </c>
      <c r="N6" s="108" t="str">
        <f>L6</f>
        <v>Oui</v>
      </c>
    </row>
    <row r="7" spans="1:14" ht="19.399999999999999" customHeight="1" x14ac:dyDescent="0.3">
      <c r="A7" s="177" t="s">
        <v>0</v>
      </c>
      <c r="B7" s="177"/>
      <c r="C7" s="178" t="str">
        <f>ACCUEIL!B4</f>
        <v>Animation PAEC</v>
      </c>
      <c r="D7" s="179"/>
      <c r="E7" s="179"/>
      <c r="F7" s="180"/>
      <c r="G7" s="59"/>
      <c r="H7" s="60" t="s">
        <v>85</v>
      </c>
      <c r="I7" s="60"/>
      <c r="J7" s="60"/>
      <c r="K7" s="60"/>
      <c r="L7" s="96">
        <f>IF(L6="Oui",ROUND(L5*0.25,2),0)</f>
        <v>0</v>
      </c>
      <c r="M7" s="96">
        <f t="shared" ref="M7:N7" si="0">IF(M6="Oui",ROUND(M5*0.25,2),0)</f>
        <v>0</v>
      </c>
      <c r="N7" s="96">
        <f t="shared" si="0"/>
        <v>0</v>
      </c>
    </row>
    <row r="8" spans="1:14" ht="19.399999999999999" customHeight="1" x14ac:dyDescent="0.3">
      <c r="A8" s="177" t="s">
        <v>4</v>
      </c>
      <c r="B8" s="177"/>
      <c r="C8" s="178">
        <f>ACCUEIL!$B5</f>
        <v>0</v>
      </c>
      <c r="D8" s="179"/>
      <c r="E8" s="179"/>
      <c r="F8" s="180"/>
      <c r="G8" s="59"/>
      <c r="H8" s="60" t="s">
        <v>117</v>
      </c>
      <c r="I8" s="60"/>
      <c r="J8" s="60"/>
      <c r="K8" s="60"/>
      <c r="L8" s="97">
        <f>L5+L7</f>
        <v>0</v>
      </c>
      <c r="M8" s="97">
        <f t="shared" ref="M8:N8" si="1">M5+M7</f>
        <v>0</v>
      </c>
      <c r="N8" s="97">
        <f t="shared" si="1"/>
        <v>0</v>
      </c>
    </row>
    <row r="9" spans="1:14" ht="17.149999999999999" customHeight="1" x14ac:dyDescent="0.3">
      <c r="A9" s="58"/>
      <c r="B9" s="58"/>
      <c r="C9" s="58"/>
      <c r="D9" s="58"/>
      <c r="E9" s="58"/>
      <c r="F9" s="58"/>
      <c r="G9" s="58"/>
      <c r="H9" s="58"/>
      <c r="I9" s="63"/>
      <c r="J9" s="63"/>
      <c r="K9" s="58"/>
      <c r="L9" s="58"/>
      <c r="M9" s="58"/>
      <c r="N9" s="19"/>
    </row>
    <row r="10" spans="1:14" ht="88.4" customHeight="1" x14ac:dyDescent="0.35">
      <c r="A10" s="173" t="s">
        <v>98</v>
      </c>
      <c r="B10" s="174"/>
      <c r="C10" s="174"/>
      <c r="D10" s="174"/>
      <c r="E10" s="174"/>
      <c r="F10" s="174"/>
      <c r="G10" s="174"/>
      <c r="H10" s="174"/>
      <c r="I10" s="174"/>
      <c r="J10" s="174"/>
      <c r="K10" s="174"/>
      <c r="L10" s="174"/>
      <c r="M10" s="64"/>
      <c r="N10" s="19"/>
    </row>
    <row r="11" spans="1:14" s="23" customFormat="1" ht="24.65" customHeight="1" x14ac:dyDescent="0.35">
      <c r="A11" s="58"/>
      <c r="B11" s="58" t="s">
        <v>13</v>
      </c>
      <c r="C11" s="58"/>
      <c r="D11" s="58"/>
      <c r="E11" s="58"/>
      <c r="F11" s="58"/>
      <c r="G11" s="65"/>
      <c r="H11" s="64"/>
      <c r="I11" s="144" t="s">
        <v>14</v>
      </c>
      <c r="J11" s="145">
        <f>SUM('Annexe 1 Dépenses de personnel'!J13:J992)</f>
        <v>0</v>
      </c>
      <c r="K11" s="146">
        <f>SUM('Annexe 1 Dépenses de personnel'!K13:K992)</f>
        <v>0</v>
      </c>
      <c r="L11" s="58"/>
      <c r="M11" s="64"/>
      <c r="N11" s="54"/>
    </row>
    <row r="12" spans="1:14" s="24" customFormat="1" ht="56.15" customHeight="1" x14ac:dyDescent="0.25">
      <c r="B12" s="25" t="s">
        <v>15</v>
      </c>
      <c r="C12" s="25" t="s">
        <v>16</v>
      </c>
      <c r="D12" s="25" t="s">
        <v>17</v>
      </c>
      <c r="E12" s="25" t="s">
        <v>88</v>
      </c>
      <c r="F12" s="26" t="s">
        <v>51</v>
      </c>
      <c r="G12" s="25" t="s">
        <v>53</v>
      </c>
      <c r="H12" s="25" t="s">
        <v>69</v>
      </c>
      <c r="I12" s="25" t="s">
        <v>52</v>
      </c>
      <c r="J12" s="25" t="s">
        <v>18</v>
      </c>
      <c r="K12" s="25" t="s">
        <v>19</v>
      </c>
      <c r="L12" s="25" t="s">
        <v>20</v>
      </c>
      <c r="M12" s="25" t="s">
        <v>64</v>
      </c>
    </row>
    <row r="13" spans="1:14" ht="28.25" customHeight="1" x14ac:dyDescent="0.25">
      <c r="A13" s="74">
        <v>1</v>
      </c>
      <c r="B13" s="130"/>
      <c r="C13" s="133"/>
      <c r="D13" s="133"/>
      <c r="E13" s="131"/>
      <c r="F13" s="133"/>
      <c r="G13" s="134"/>
      <c r="H13" s="135"/>
      <c r="I13" s="91" t="str">
        <f>IF(F13&lt;&gt;"",F13*(1607/12)*G13,"")</f>
        <v/>
      </c>
      <c r="J13" s="136"/>
      <c r="K13" s="92" t="str">
        <f>IF(H13&lt;&gt;"",ROUND(H13/I13,2)*J13,"")</f>
        <v/>
      </c>
      <c r="L13" s="132"/>
      <c r="M13" s="93" t="str">
        <f t="shared" ref="M13:M42" si="2">IF(I13&lt;&gt;"",H13/I13,"")</f>
        <v/>
      </c>
    </row>
    <row r="14" spans="1:14" s="28" customFormat="1" ht="28.25" customHeight="1" x14ac:dyDescent="0.25">
      <c r="A14" s="74">
        <f>'Annexe 1 Dépenses de personnel'!A13+1</f>
        <v>2</v>
      </c>
      <c r="B14" s="130"/>
      <c r="C14" s="133"/>
      <c r="D14" s="133"/>
      <c r="E14" s="131"/>
      <c r="F14" s="133"/>
      <c r="G14" s="134"/>
      <c r="H14" s="135"/>
      <c r="I14" s="91" t="str">
        <f>IF(F14&lt;&gt;"",F14*(1607/12)*G14,"")</f>
        <v/>
      </c>
      <c r="J14" s="136"/>
      <c r="K14" s="92" t="str">
        <f>IF(H14&lt;&gt;"",ROUND(H14/I14,2)*J14,"")</f>
        <v/>
      </c>
      <c r="L14" s="132"/>
      <c r="M14" s="93" t="str">
        <f t="shared" ref="M14" si="3">IF(I14&lt;&gt;"",H14/I14,"")</f>
        <v/>
      </c>
    </row>
    <row r="15" spans="1:14" s="28" customFormat="1" ht="28.25" customHeight="1" x14ac:dyDescent="0.25">
      <c r="A15" s="74">
        <f>'Annexe 1 Dépenses de personnel'!A14+1</f>
        <v>3</v>
      </c>
      <c r="B15" s="130"/>
      <c r="C15" s="133"/>
      <c r="D15" s="133"/>
      <c r="E15" s="131"/>
      <c r="F15" s="133"/>
      <c r="G15" s="134"/>
      <c r="H15" s="135"/>
      <c r="I15" s="91" t="str">
        <f>IF(F15&lt;&gt;"",F15*(1607/12)*G15,"")</f>
        <v/>
      </c>
      <c r="J15" s="136"/>
      <c r="K15" s="92" t="str">
        <f>IF(H15&lt;&gt;"",ROUND(H15/I15,2)*J15,"")</f>
        <v/>
      </c>
      <c r="L15" s="132"/>
      <c r="M15" s="93" t="str">
        <f t="shared" ref="M15" si="4">IF(I15&lt;&gt;"",H15/I15,"")</f>
        <v/>
      </c>
    </row>
    <row r="16" spans="1:14" s="28" customFormat="1" ht="28.25" customHeight="1" x14ac:dyDescent="0.25">
      <c r="A16" s="74">
        <f>'Annexe 1 Dépenses de personnel'!A15+1</f>
        <v>4</v>
      </c>
      <c r="B16" s="130"/>
      <c r="C16" s="133"/>
      <c r="D16" s="133"/>
      <c r="E16" s="131"/>
      <c r="F16" s="133"/>
      <c r="G16" s="134"/>
      <c r="H16" s="135"/>
      <c r="I16" s="91" t="str">
        <f t="shared" ref="I16:I42" si="5">IF(F16&lt;&gt;"",F16*(1607/12)*G16,"")</f>
        <v/>
      </c>
      <c r="J16" s="136"/>
      <c r="K16" s="92" t="str">
        <f t="shared" ref="K16:K42" si="6">IF(H16&lt;&gt;"",ROUND(H16/I16,2)*J16,"")</f>
        <v/>
      </c>
      <c r="L16" s="132"/>
      <c r="M16" s="93" t="str">
        <f t="shared" si="2"/>
        <v/>
      </c>
    </row>
    <row r="17" spans="1:13" s="28" customFormat="1" ht="28.25" customHeight="1" x14ac:dyDescent="0.25">
      <c r="A17" s="74">
        <f>'Annexe 1 Dépenses de personnel'!A16+1</f>
        <v>5</v>
      </c>
      <c r="B17" s="130"/>
      <c r="C17" s="133"/>
      <c r="D17" s="133"/>
      <c r="E17" s="131"/>
      <c r="F17" s="133"/>
      <c r="G17" s="134"/>
      <c r="H17" s="135"/>
      <c r="I17" s="91" t="str">
        <f t="shared" si="5"/>
        <v/>
      </c>
      <c r="J17" s="136"/>
      <c r="K17" s="92" t="str">
        <f t="shared" si="6"/>
        <v/>
      </c>
      <c r="L17" s="132"/>
      <c r="M17" s="93" t="str">
        <f t="shared" si="2"/>
        <v/>
      </c>
    </row>
    <row r="18" spans="1:13" s="28" customFormat="1" ht="28.25" customHeight="1" x14ac:dyDescent="0.25">
      <c r="A18" s="74">
        <f>'Annexe 1 Dépenses de personnel'!A17+1</f>
        <v>6</v>
      </c>
      <c r="B18" s="130"/>
      <c r="C18" s="133"/>
      <c r="D18" s="133"/>
      <c r="E18" s="131"/>
      <c r="F18" s="133"/>
      <c r="G18" s="134"/>
      <c r="H18" s="135"/>
      <c r="I18" s="91" t="str">
        <f t="shared" si="5"/>
        <v/>
      </c>
      <c r="J18" s="136"/>
      <c r="K18" s="92" t="str">
        <f t="shared" si="6"/>
        <v/>
      </c>
      <c r="L18" s="132"/>
      <c r="M18" s="93" t="str">
        <f t="shared" si="2"/>
        <v/>
      </c>
    </row>
    <row r="19" spans="1:13" s="28" customFormat="1" ht="28.25" customHeight="1" x14ac:dyDescent="0.25">
      <c r="A19" s="74">
        <f>'Annexe 1 Dépenses de personnel'!A18+1</f>
        <v>7</v>
      </c>
      <c r="B19" s="130"/>
      <c r="C19" s="133"/>
      <c r="D19" s="133"/>
      <c r="E19" s="131"/>
      <c r="F19" s="133"/>
      <c r="G19" s="134"/>
      <c r="H19" s="135"/>
      <c r="I19" s="91" t="str">
        <f t="shared" si="5"/>
        <v/>
      </c>
      <c r="J19" s="136"/>
      <c r="K19" s="92" t="str">
        <f t="shared" si="6"/>
        <v/>
      </c>
      <c r="L19" s="132"/>
      <c r="M19" s="93" t="str">
        <f t="shared" si="2"/>
        <v/>
      </c>
    </row>
    <row r="20" spans="1:13" s="28" customFormat="1" ht="28.25" customHeight="1" x14ac:dyDescent="0.25">
      <c r="A20" s="74">
        <f>'Annexe 1 Dépenses de personnel'!A19+1</f>
        <v>8</v>
      </c>
      <c r="B20" s="130"/>
      <c r="C20" s="133"/>
      <c r="D20" s="133"/>
      <c r="E20" s="131"/>
      <c r="F20" s="133"/>
      <c r="G20" s="134"/>
      <c r="H20" s="135"/>
      <c r="I20" s="91" t="str">
        <f t="shared" si="5"/>
        <v/>
      </c>
      <c r="J20" s="136"/>
      <c r="K20" s="92" t="str">
        <f t="shared" si="6"/>
        <v/>
      </c>
      <c r="L20" s="132"/>
      <c r="M20" s="93" t="str">
        <f t="shared" si="2"/>
        <v/>
      </c>
    </row>
    <row r="21" spans="1:13" s="28" customFormat="1" ht="28.25" customHeight="1" x14ac:dyDescent="0.25">
      <c r="A21" s="74">
        <f>'Annexe 1 Dépenses de personnel'!A20+1</f>
        <v>9</v>
      </c>
      <c r="B21" s="130"/>
      <c r="C21" s="133"/>
      <c r="D21" s="133"/>
      <c r="E21" s="131"/>
      <c r="F21" s="133"/>
      <c r="G21" s="134"/>
      <c r="H21" s="135"/>
      <c r="I21" s="91" t="str">
        <f t="shared" si="5"/>
        <v/>
      </c>
      <c r="J21" s="136"/>
      <c r="K21" s="92" t="str">
        <f t="shared" si="6"/>
        <v/>
      </c>
      <c r="L21" s="132"/>
      <c r="M21" s="93" t="str">
        <f t="shared" si="2"/>
        <v/>
      </c>
    </row>
    <row r="22" spans="1:13" s="28" customFormat="1" ht="28.25" customHeight="1" x14ac:dyDescent="0.25">
      <c r="A22" s="74">
        <f>'Annexe 1 Dépenses de personnel'!A21+1</f>
        <v>10</v>
      </c>
      <c r="B22" s="130"/>
      <c r="C22" s="133"/>
      <c r="D22" s="133"/>
      <c r="E22" s="131"/>
      <c r="F22" s="133"/>
      <c r="G22" s="134"/>
      <c r="H22" s="135"/>
      <c r="I22" s="91" t="str">
        <f t="shared" si="5"/>
        <v/>
      </c>
      <c r="J22" s="136"/>
      <c r="K22" s="92" t="str">
        <f t="shared" si="6"/>
        <v/>
      </c>
      <c r="L22" s="132"/>
      <c r="M22" s="93" t="str">
        <f t="shared" si="2"/>
        <v/>
      </c>
    </row>
    <row r="23" spans="1:13" ht="28.25" customHeight="1" x14ac:dyDescent="0.25">
      <c r="A23" s="74">
        <f>'Annexe 1 Dépenses de personnel'!A22+1</f>
        <v>11</v>
      </c>
      <c r="B23" s="130"/>
      <c r="C23" s="133"/>
      <c r="D23" s="133"/>
      <c r="E23" s="131"/>
      <c r="F23" s="133"/>
      <c r="G23" s="134"/>
      <c r="H23" s="135"/>
      <c r="I23" s="91" t="str">
        <f t="shared" si="5"/>
        <v/>
      </c>
      <c r="J23" s="136"/>
      <c r="K23" s="92" t="str">
        <f t="shared" si="6"/>
        <v/>
      </c>
      <c r="L23" s="132"/>
      <c r="M23" s="93" t="str">
        <f t="shared" si="2"/>
        <v/>
      </c>
    </row>
    <row r="24" spans="1:13" ht="28.25" customHeight="1" x14ac:dyDescent="0.25">
      <c r="A24" s="74">
        <f>'Annexe 1 Dépenses de personnel'!A23+1</f>
        <v>12</v>
      </c>
      <c r="B24" s="130"/>
      <c r="C24" s="133"/>
      <c r="D24" s="133"/>
      <c r="E24" s="131"/>
      <c r="F24" s="133"/>
      <c r="G24" s="134"/>
      <c r="H24" s="135"/>
      <c r="I24" s="91" t="str">
        <f t="shared" si="5"/>
        <v/>
      </c>
      <c r="J24" s="136"/>
      <c r="K24" s="92" t="str">
        <f t="shared" si="6"/>
        <v/>
      </c>
      <c r="L24" s="132"/>
      <c r="M24" s="93" t="str">
        <f t="shared" si="2"/>
        <v/>
      </c>
    </row>
    <row r="25" spans="1:13" ht="28.25" customHeight="1" x14ac:dyDescent="0.25">
      <c r="A25" s="74">
        <f>'Annexe 1 Dépenses de personnel'!A24+1</f>
        <v>13</v>
      </c>
      <c r="B25" s="130"/>
      <c r="C25" s="133"/>
      <c r="D25" s="133"/>
      <c r="E25" s="131"/>
      <c r="F25" s="133"/>
      <c r="G25" s="134"/>
      <c r="H25" s="135"/>
      <c r="I25" s="91" t="str">
        <f t="shared" si="5"/>
        <v/>
      </c>
      <c r="J25" s="136"/>
      <c r="K25" s="92" t="str">
        <f t="shared" si="6"/>
        <v/>
      </c>
      <c r="L25" s="132"/>
      <c r="M25" s="93" t="str">
        <f t="shared" si="2"/>
        <v/>
      </c>
    </row>
    <row r="26" spans="1:13" ht="28.25" customHeight="1" x14ac:dyDescent="0.25">
      <c r="A26" s="75">
        <f>'Annexe 1 Dépenses de personnel'!A25+1</f>
        <v>14</v>
      </c>
      <c r="B26" s="130"/>
      <c r="C26" s="133"/>
      <c r="D26" s="133"/>
      <c r="E26" s="131"/>
      <c r="F26" s="133"/>
      <c r="G26" s="134"/>
      <c r="H26" s="135"/>
      <c r="I26" s="91" t="str">
        <f t="shared" si="5"/>
        <v/>
      </c>
      <c r="J26" s="136"/>
      <c r="K26" s="92" t="str">
        <f t="shared" si="6"/>
        <v/>
      </c>
      <c r="L26" s="132"/>
      <c r="M26" s="93" t="str">
        <f t="shared" si="2"/>
        <v/>
      </c>
    </row>
    <row r="27" spans="1:13" ht="28.25" customHeight="1" x14ac:dyDescent="0.25">
      <c r="A27" s="75">
        <f>'Annexe 1 Dépenses de personnel'!A26+1</f>
        <v>15</v>
      </c>
      <c r="B27" s="130"/>
      <c r="C27" s="133"/>
      <c r="D27" s="133"/>
      <c r="E27" s="131"/>
      <c r="F27" s="133"/>
      <c r="G27" s="134"/>
      <c r="H27" s="135"/>
      <c r="I27" s="91" t="str">
        <f t="shared" si="5"/>
        <v/>
      </c>
      <c r="J27" s="136"/>
      <c r="K27" s="92" t="str">
        <f t="shared" si="6"/>
        <v/>
      </c>
      <c r="L27" s="132"/>
      <c r="M27" s="93" t="str">
        <f t="shared" si="2"/>
        <v/>
      </c>
    </row>
    <row r="28" spans="1:13" ht="28.25" customHeight="1" x14ac:dyDescent="0.25">
      <c r="A28" s="75">
        <f>'Annexe 1 Dépenses de personnel'!A27+1</f>
        <v>16</v>
      </c>
      <c r="B28" s="130"/>
      <c r="C28" s="133"/>
      <c r="D28" s="133"/>
      <c r="E28" s="131"/>
      <c r="F28" s="133"/>
      <c r="G28" s="134"/>
      <c r="H28" s="135"/>
      <c r="I28" s="91" t="str">
        <f t="shared" si="5"/>
        <v/>
      </c>
      <c r="J28" s="136"/>
      <c r="K28" s="92" t="str">
        <f t="shared" si="6"/>
        <v/>
      </c>
      <c r="L28" s="132"/>
      <c r="M28" s="93" t="str">
        <f t="shared" si="2"/>
        <v/>
      </c>
    </row>
    <row r="29" spans="1:13" ht="28.25" customHeight="1" x14ac:dyDescent="0.25">
      <c r="A29" s="75">
        <f>'Annexe 1 Dépenses de personnel'!A28+1</f>
        <v>17</v>
      </c>
      <c r="B29" s="130"/>
      <c r="C29" s="133"/>
      <c r="D29" s="133"/>
      <c r="E29" s="131"/>
      <c r="F29" s="133"/>
      <c r="G29" s="134"/>
      <c r="H29" s="135"/>
      <c r="I29" s="91" t="str">
        <f t="shared" si="5"/>
        <v/>
      </c>
      <c r="J29" s="136"/>
      <c r="K29" s="92" t="str">
        <f t="shared" si="6"/>
        <v/>
      </c>
      <c r="L29" s="132"/>
      <c r="M29" s="93" t="str">
        <f t="shared" si="2"/>
        <v/>
      </c>
    </row>
    <row r="30" spans="1:13" ht="28.25" customHeight="1" x14ac:dyDescent="0.25">
      <c r="A30" s="75">
        <f>'Annexe 1 Dépenses de personnel'!A29+1</f>
        <v>18</v>
      </c>
      <c r="B30" s="130"/>
      <c r="C30" s="133"/>
      <c r="D30" s="133"/>
      <c r="E30" s="131"/>
      <c r="F30" s="133"/>
      <c r="G30" s="134"/>
      <c r="H30" s="135"/>
      <c r="I30" s="91" t="str">
        <f t="shared" si="5"/>
        <v/>
      </c>
      <c r="J30" s="136"/>
      <c r="K30" s="92" t="str">
        <f t="shared" si="6"/>
        <v/>
      </c>
      <c r="L30" s="132"/>
      <c r="M30" s="93" t="str">
        <f t="shared" si="2"/>
        <v/>
      </c>
    </row>
    <row r="31" spans="1:13" ht="28.25" customHeight="1" x14ac:dyDescent="0.25">
      <c r="A31" s="75">
        <f>'Annexe 1 Dépenses de personnel'!A30+1</f>
        <v>19</v>
      </c>
      <c r="B31" s="130"/>
      <c r="C31" s="133"/>
      <c r="D31" s="133"/>
      <c r="E31" s="131"/>
      <c r="F31" s="133"/>
      <c r="G31" s="134"/>
      <c r="H31" s="135"/>
      <c r="I31" s="91" t="str">
        <f t="shared" si="5"/>
        <v/>
      </c>
      <c r="J31" s="136"/>
      <c r="K31" s="92" t="str">
        <f t="shared" si="6"/>
        <v/>
      </c>
      <c r="L31" s="132"/>
      <c r="M31" s="93" t="str">
        <f t="shared" si="2"/>
        <v/>
      </c>
    </row>
    <row r="32" spans="1:13" ht="28.25" customHeight="1" x14ac:dyDescent="0.25">
      <c r="A32" s="75">
        <f>'Annexe 1 Dépenses de personnel'!A31+1</f>
        <v>20</v>
      </c>
      <c r="B32" s="130"/>
      <c r="C32" s="133"/>
      <c r="D32" s="133"/>
      <c r="E32" s="131"/>
      <c r="F32" s="133"/>
      <c r="G32" s="134"/>
      <c r="H32" s="135"/>
      <c r="I32" s="91" t="str">
        <f t="shared" si="5"/>
        <v/>
      </c>
      <c r="J32" s="136"/>
      <c r="K32" s="92" t="str">
        <f t="shared" si="6"/>
        <v/>
      </c>
      <c r="L32" s="132"/>
      <c r="M32" s="93" t="str">
        <f t="shared" si="2"/>
        <v/>
      </c>
    </row>
    <row r="33" spans="1:13" ht="28.25" customHeight="1" x14ac:dyDescent="0.25">
      <c r="A33" s="75">
        <f>'Annexe 1 Dépenses de personnel'!A32+1</f>
        <v>21</v>
      </c>
      <c r="B33" s="130"/>
      <c r="C33" s="133"/>
      <c r="D33" s="133"/>
      <c r="E33" s="131"/>
      <c r="F33" s="133"/>
      <c r="G33" s="134"/>
      <c r="H33" s="135"/>
      <c r="I33" s="91" t="str">
        <f t="shared" si="5"/>
        <v/>
      </c>
      <c r="J33" s="136"/>
      <c r="K33" s="92" t="str">
        <f t="shared" si="6"/>
        <v/>
      </c>
      <c r="L33" s="132"/>
      <c r="M33" s="93" t="str">
        <f t="shared" si="2"/>
        <v/>
      </c>
    </row>
    <row r="34" spans="1:13" ht="28.25" customHeight="1" x14ac:dyDescent="0.25">
      <c r="A34" s="75">
        <f>'Annexe 1 Dépenses de personnel'!A33+1</f>
        <v>22</v>
      </c>
      <c r="B34" s="130"/>
      <c r="C34" s="133"/>
      <c r="D34" s="133"/>
      <c r="E34" s="131"/>
      <c r="F34" s="133"/>
      <c r="G34" s="134"/>
      <c r="H34" s="135"/>
      <c r="I34" s="91" t="str">
        <f t="shared" si="5"/>
        <v/>
      </c>
      <c r="J34" s="136"/>
      <c r="K34" s="92" t="str">
        <f t="shared" si="6"/>
        <v/>
      </c>
      <c r="L34" s="132"/>
      <c r="M34" s="93" t="str">
        <f t="shared" si="2"/>
        <v/>
      </c>
    </row>
    <row r="35" spans="1:13" ht="28.25" customHeight="1" x14ac:dyDescent="0.25">
      <c r="A35" s="75">
        <f>'Annexe 1 Dépenses de personnel'!A34+1</f>
        <v>23</v>
      </c>
      <c r="B35" s="130"/>
      <c r="C35" s="133"/>
      <c r="D35" s="133"/>
      <c r="E35" s="131"/>
      <c r="F35" s="133"/>
      <c r="G35" s="134"/>
      <c r="H35" s="135"/>
      <c r="I35" s="91" t="str">
        <f t="shared" si="5"/>
        <v/>
      </c>
      <c r="J35" s="136"/>
      <c r="K35" s="92" t="str">
        <f t="shared" si="6"/>
        <v/>
      </c>
      <c r="L35" s="132"/>
      <c r="M35" s="93" t="str">
        <f t="shared" si="2"/>
        <v/>
      </c>
    </row>
    <row r="36" spans="1:13" ht="28.25" customHeight="1" x14ac:dyDescent="0.25">
      <c r="A36" s="75">
        <f>'Annexe 1 Dépenses de personnel'!A35+1</f>
        <v>24</v>
      </c>
      <c r="B36" s="130"/>
      <c r="C36" s="133"/>
      <c r="D36" s="133"/>
      <c r="E36" s="131"/>
      <c r="F36" s="133"/>
      <c r="G36" s="134"/>
      <c r="H36" s="135"/>
      <c r="I36" s="91" t="str">
        <f t="shared" si="5"/>
        <v/>
      </c>
      <c r="J36" s="136"/>
      <c r="K36" s="92" t="str">
        <f t="shared" si="6"/>
        <v/>
      </c>
      <c r="L36" s="132"/>
      <c r="M36" s="93" t="str">
        <f t="shared" si="2"/>
        <v/>
      </c>
    </row>
    <row r="37" spans="1:13" ht="28.25" customHeight="1" x14ac:dyDescent="0.25">
      <c r="A37" s="75">
        <f>'Annexe 1 Dépenses de personnel'!A36+1</f>
        <v>25</v>
      </c>
      <c r="B37" s="130"/>
      <c r="C37" s="133"/>
      <c r="D37" s="133"/>
      <c r="E37" s="131"/>
      <c r="F37" s="133"/>
      <c r="G37" s="134"/>
      <c r="H37" s="135"/>
      <c r="I37" s="91" t="str">
        <f t="shared" si="5"/>
        <v/>
      </c>
      <c r="J37" s="136"/>
      <c r="K37" s="92" t="str">
        <f t="shared" si="6"/>
        <v/>
      </c>
      <c r="L37" s="132"/>
      <c r="M37" s="93" t="str">
        <f t="shared" si="2"/>
        <v/>
      </c>
    </row>
    <row r="38" spans="1:13" ht="28.25" customHeight="1" x14ac:dyDescent="0.25">
      <c r="A38" s="75">
        <f>'Annexe 1 Dépenses de personnel'!A37+1</f>
        <v>26</v>
      </c>
      <c r="B38" s="130"/>
      <c r="C38" s="133"/>
      <c r="D38" s="133"/>
      <c r="E38" s="131"/>
      <c r="F38" s="133"/>
      <c r="G38" s="134"/>
      <c r="H38" s="135"/>
      <c r="I38" s="91" t="str">
        <f t="shared" si="5"/>
        <v/>
      </c>
      <c r="J38" s="136"/>
      <c r="K38" s="92" t="str">
        <f t="shared" si="6"/>
        <v/>
      </c>
      <c r="L38" s="132"/>
      <c r="M38" s="93" t="str">
        <f t="shared" si="2"/>
        <v/>
      </c>
    </row>
    <row r="39" spans="1:13" ht="28.25" customHeight="1" x14ac:dyDescent="0.25">
      <c r="A39" s="75">
        <f>'Annexe 1 Dépenses de personnel'!A38+1</f>
        <v>27</v>
      </c>
      <c r="B39" s="130"/>
      <c r="C39" s="133"/>
      <c r="D39" s="133"/>
      <c r="E39" s="131"/>
      <c r="F39" s="133"/>
      <c r="G39" s="134"/>
      <c r="H39" s="135"/>
      <c r="I39" s="91" t="str">
        <f t="shared" si="5"/>
        <v/>
      </c>
      <c r="J39" s="136"/>
      <c r="K39" s="92" t="str">
        <f t="shared" si="6"/>
        <v/>
      </c>
      <c r="L39" s="132"/>
      <c r="M39" s="93" t="str">
        <f t="shared" si="2"/>
        <v/>
      </c>
    </row>
    <row r="40" spans="1:13" ht="28.25" customHeight="1" x14ac:dyDescent="0.25">
      <c r="A40" s="75">
        <f>'Annexe 1 Dépenses de personnel'!A39+1</f>
        <v>28</v>
      </c>
      <c r="B40" s="130"/>
      <c r="C40" s="133"/>
      <c r="D40" s="133"/>
      <c r="E40" s="131"/>
      <c r="F40" s="133"/>
      <c r="G40" s="134"/>
      <c r="H40" s="135"/>
      <c r="I40" s="91" t="str">
        <f t="shared" si="5"/>
        <v/>
      </c>
      <c r="J40" s="136"/>
      <c r="K40" s="92" t="str">
        <f t="shared" si="6"/>
        <v/>
      </c>
      <c r="L40" s="132"/>
      <c r="M40" s="93" t="str">
        <f t="shared" si="2"/>
        <v/>
      </c>
    </row>
    <row r="41" spans="1:13" ht="28.25" customHeight="1" x14ac:dyDescent="0.25">
      <c r="A41" s="75">
        <f>'Annexe 1 Dépenses de personnel'!A40+1</f>
        <v>29</v>
      </c>
      <c r="B41" s="130"/>
      <c r="C41" s="133"/>
      <c r="D41" s="133"/>
      <c r="E41" s="131"/>
      <c r="F41" s="133"/>
      <c r="G41" s="134"/>
      <c r="H41" s="135"/>
      <c r="I41" s="91" t="str">
        <f t="shared" si="5"/>
        <v/>
      </c>
      <c r="J41" s="136"/>
      <c r="K41" s="92" t="str">
        <f t="shared" si="6"/>
        <v/>
      </c>
      <c r="L41" s="132"/>
      <c r="M41" s="93" t="str">
        <f t="shared" si="2"/>
        <v/>
      </c>
    </row>
    <row r="42" spans="1:13" ht="28.25" customHeight="1" x14ac:dyDescent="0.25">
      <c r="A42" s="75">
        <f>'Annexe 1 Dépenses de personnel'!A41+1</f>
        <v>30</v>
      </c>
      <c r="B42" s="130"/>
      <c r="C42" s="133"/>
      <c r="D42" s="133"/>
      <c r="E42" s="131"/>
      <c r="F42" s="133"/>
      <c r="G42" s="134"/>
      <c r="H42" s="135"/>
      <c r="I42" s="91" t="str">
        <f t="shared" si="5"/>
        <v/>
      </c>
      <c r="J42" s="136"/>
      <c r="K42" s="92" t="str">
        <f t="shared" si="6"/>
        <v/>
      </c>
      <c r="L42" s="132"/>
      <c r="M42" s="93" t="str">
        <f t="shared" si="2"/>
        <v/>
      </c>
    </row>
    <row r="43" spans="1:13" x14ac:dyDescent="0.25">
      <c r="A43" s="19"/>
      <c r="B43" s="19"/>
      <c r="C43" s="19"/>
      <c r="D43" s="19"/>
      <c r="H43" s="19"/>
      <c r="I43" s="76"/>
      <c r="J43" s="76"/>
      <c r="K43" s="19"/>
      <c r="L43" s="19"/>
      <c r="M43" s="19"/>
    </row>
  </sheetData>
  <sheetProtection selectLockedCells="1" selectUnlockedCells="1"/>
  <mergeCells count="11">
    <mergeCell ref="A10:L10"/>
    <mergeCell ref="A1:H1"/>
    <mergeCell ref="J1:K1"/>
    <mergeCell ref="A7:B7"/>
    <mergeCell ref="A8:B8"/>
    <mergeCell ref="C7:F7"/>
    <mergeCell ref="C8:F8"/>
    <mergeCell ref="A5:B6"/>
    <mergeCell ref="C5:F6"/>
    <mergeCell ref="A4:B4"/>
    <mergeCell ref="C4:F4"/>
  </mergeCells>
  <dataValidations count="4">
    <dataValidation operator="equal" allowBlank="1" showErrorMessage="1" sqref="L1:L2">
      <formula1>0</formula1>
      <formula2>0</formula2>
    </dataValidation>
    <dataValidation type="list" operator="equal" allowBlank="1" showErrorMessage="1" sqref="L13:L42">
      <formula1>"Oui,Non,Autres justificatifs"</formula1>
      <formula2>0</formula2>
    </dataValidation>
    <dataValidation type="decimal" allowBlank="1" showInputMessage="1" showErrorMessage="1" error="La valeur doit être comprise entre 0,1 et 1." prompt="La valeur doit être comprise entre 0,1 et 1." sqref="G13:G42">
      <formula1>0.1</formula1>
      <formula2>1</formula2>
    </dataValidation>
    <dataValidation type="list" operator="equal" allowBlank="1" showErrorMessage="1" sqref="L6">
      <formula1>"Oui,Non,"</formula1>
      <formula2>0</formula2>
    </dataValidation>
  </dataValidations>
  <printOptions horizontalCentered="1"/>
  <pageMargins left="0.23622047244094491" right="0.23622047244094491" top="0.74803149606299213" bottom="0.74803149606299213" header="0.31496062992125984" footer="0.31496062992125984"/>
  <pageSetup paperSize="8" scale="92" fitToHeight="0" orientation="landscape" useFirstPageNumber="1" horizontalDpi="300" verticalDpi="300" r:id="rId1"/>
  <headerFooter alignWithMargins="0">
    <oddHeader>&amp;LEtat récapitulatif des dépenses  de personnel&amp;RV1 du 17/08/2023 - Page &amp;P/&amp;N</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Paramètres!$D$3:$D$9</xm:f>
          </x14:formula1>
          <xm:sqref>E13:E42</xm:sqref>
        </x14:dataValidation>
        <x14:dataValidation type="list" operator="equal" allowBlank="1" showErrorMessage="1">
          <x14:formula1>
            <xm:f>Paramètres!$B$3:$B$11</xm:f>
          </x14:formula1>
          <xm:sqref>B13:B42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M158"/>
  <sheetViews>
    <sheetView zoomScale="85" zoomScaleNormal="85" workbookViewId="0">
      <selection activeCell="B15" sqref="B15"/>
    </sheetView>
  </sheetViews>
  <sheetFormatPr baseColWidth="10" defaultColWidth="11" defaultRowHeight="12.5" x14ac:dyDescent="0.25"/>
  <cols>
    <col min="1" max="1" width="3.36328125" customWidth="1"/>
    <col min="2" max="2" width="32.54296875" style="3" customWidth="1"/>
    <col min="3" max="3" width="26.54296875" style="3" customWidth="1"/>
    <col min="4" max="4" width="36.6328125" style="3" customWidth="1"/>
    <col min="5" max="5" width="27.54296875" style="3" customWidth="1"/>
    <col min="6" max="6" width="25.36328125" style="3" customWidth="1"/>
    <col min="7" max="7" width="31.453125" style="4" customWidth="1"/>
    <col min="8" max="8" width="17.54296875" style="4" customWidth="1"/>
    <col min="9" max="9" width="15.453125" style="4" customWidth="1"/>
    <col min="10" max="11" width="15.36328125" style="5" customWidth="1"/>
    <col min="12" max="12" width="15.54296875" customWidth="1"/>
  </cols>
  <sheetData>
    <row r="1" spans="1:13" ht="45.65" customHeight="1" x14ac:dyDescent="0.25">
      <c r="A1" s="185" t="s">
        <v>100</v>
      </c>
      <c r="B1" s="186"/>
      <c r="C1" s="186"/>
      <c r="D1" s="186"/>
      <c r="E1" s="186"/>
      <c r="F1" s="6"/>
      <c r="G1" s="6"/>
      <c r="H1" s="7"/>
      <c r="I1" s="8"/>
      <c r="J1"/>
      <c r="K1"/>
    </row>
    <row r="2" spans="1:13" ht="13" x14ac:dyDescent="0.25">
      <c r="A2" s="9"/>
      <c r="B2" s="9"/>
      <c r="C2" s="9"/>
      <c r="D2" s="9"/>
      <c r="E2" s="9"/>
      <c r="F2" s="6"/>
      <c r="G2" s="6"/>
      <c r="H2" s="7"/>
      <c r="I2" s="25" t="s">
        <v>23</v>
      </c>
      <c r="J2" s="25" t="s">
        <v>118</v>
      </c>
      <c r="K2" s="25" t="s">
        <v>119</v>
      </c>
    </row>
    <row r="3" spans="1:13" s="9" customFormat="1" ht="26.75" customHeight="1" x14ac:dyDescent="0.3">
      <c r="A3" s="182" t="s">
        <v>103</v>
      </c>
      <c r="B3" s="182"/>
      <c r="C3" s="182">
        <f>ACCUEIL!B6</f>
        <v>0</v>
      </c>
      <c r="D3" s="182"/>
      <c r="E3" s="88" t="s">
        <v>66</v>
      </c>
      <c r="F3" s="89"/>
      <c r="G3" s="89"/>
      <c r="H3" s="90"/>
      <c r="I3" s="98">
        <f>SUM('Annexe 2  Dépenses facturées'!F15:G26)</f>
        <v>0</v>
      </c>
      <c r="J3" s="98">
        <f ca="1">SUMIF(B15:B999,"Réalisation diagnostics liés à souscription mesures MASA",F15:F26)+SUMIF(B15:B999,"Réalisation diagnostics liés à souscription mesures MASA",G15:G26)</f>
        <v>0</v>
      </c>
      <c r="K3" s="98">
        <f>SUMIF(B15:B26,"Réalisation plans de gestion liés à souscription mesures MASA",F15:F26)+SUMIF(B15:B26,"Réalisation plans de gestion liés à souscription mesures MASA",G15:G26)</f>
        <v>0</v>
      </c>
    </row>
    <row r="4" spans="1:13" ht="26.75" customHeight="1" x14ac:dyDescent="0.3">
      <c r="A4" s="196" t="s">
        <v>70</v>
      </c>
      <c r="B4" s="196"/>
      <c r="C4" s="198" t="str">
        <f>ACCUEIL!B3</f>
        <v>Actions d'animation relative aux mesures agro-environnementales et climatiques</v>
      </c>
      <c r="D4" s="199"/>
      <c r="E4" s="88" t="s">
        <v>123</v>
      </c>
      <c r="F4" s="89"/>
      <c r="G4" s="89"/>
      <c r="H4" s="90"/>
      <c r="I4" s="98">
        <f>IF(ACCUEIL!E6="Oui",SUM('Annexe 2  Dépenses facturées'!F15:F26)+SUM('Annexe 2  Dépenses facturées'!H15:H26),SUM('Annexe 2  Dépenses facturées'!F15:F26))</f>
        <v>0</v>
      </c>
      <c r="J4" s="98">
        <f>IF(ACCUEIL!E6="Oui",SUMIF(B15:B26,"Réalisation diagnostics liés à souscription mesures MASA",F15:F26)+SUMIF(B15:B26,"Réalisation diagnostics liés à souscription mesures MASA",H15:H26),SUMIF(B15:B26,"Réalisation diagnostics liés à souscription mesures MASA",F15:F26))</f>
        <v>0</v>
      </c>
      <c r="K4" s="98">
        <f>IF(ACCUEIL!E6="Oui",SUMIF(B15:B26,"Réalisation plans de gestion liés à souscription mesures MASA",F15:F26)+SUMIF(B15:B26,"Réalisation plans de gestion liés à souscription mesures MASA",H15:H26),SUMIF(B15:B26,"Réalisation plans de gestion liés à souscription mesures MASA",F15:F26))</f>
        <v>0</v>
      </c>
    </row>
    <row r="5" spans="1:13" ht="26.75" customHeight="1" x14ac:dyDescent="0.3">
      <c r="A5" s="197"/>
      <c r="B5" s="197"/>
      <c r="C5" s="200"/>
      <c r="D5" s="201"/>
      <c r="E5" s="88" t="s">
        <v>120</v>
      </c>
      <c r="F5" s="89"/>
      <c r="G5" s="89"/>
      <c r="H5" s="90"/>
      <c r="I5" s="98">
        <f>SUM('Annexe 2  Dépenses facturées'!F15:F26)</f>
        <v>0</v>
      </c>
      <c r="J5" s="98">
        <f>SUMIF(B15:B26,"Réalisation diagnostics liés à souscription mesures MASA",F15:F26)</f>
        <v>0</v>
      </c>
      <c r="K5" s="98">
        <f>SUMIF(B15:B26,"Réalisation plans de gestion liés à souscription mesures MASA",F15:F26)</f>
        <v>0</v>
      </c>
    </row>
    <row r="6" spans="1:13" ht="26.75" customHeight="1" x14ac:dyDescent="0.3">
      <c r="A6" s="177" t="s">
        <v>0</v>
      </c>
      <c r="B6" s="177"/>
      <c r="C6" s="194" t="str">
        <f>ACCUEIL!B4</f>
        <v>Animation PAEC</v>
      </c>
      <c r="D6" s="195"/>
      <c r="E6" s="88" t="s">
        <v>121</v>
      </c>
      <c r="F6" s="89"/>
      <c r="G6" s="89"/>
      <c r="H6" s="90"/>
      <c r="I6" s="98">
        <f>IF(ACCUEIL!E6="Oui",SUM('Annexe 2  Dépenses facturées'!H15:H26),0)</f>
        <v>0</v>
      </c>
      <c r="J6" s="98">
        <f>IF(ACCUEIL!E6="Oui",SUMIF(B15:B26,"Réalisation diagnostics liés à souscription mesures MASA",H15:H26),0)</f>
        <v>0</v>
      </c>
      <c r="K6" s="98">
        <f>IF(ACCUEIL!E6="Oui",SUMIF(B15:B26,"Réalisation plans de gestion liés à souscription mesures MASA",H15:H26),0)</f>
        <v>0</v>
      </c>
    </row>
    <row r="7" spans="1:13" ht="26.75" customHeight="1" x14ac:dyDescent="0.3">
      <c r="A7" s="177" t="s">
        <v>4</v>
      </c>
      <c r="B7" s="177"/>
      <c r="C7" s="194">
        <f>ACCUEIL!B5</f>
        <v>0</v>
      </c>
      <c r="D7" s="195"/>
      <c r="E7" s="88" t="s">
        <v>122</v>
      </c>
      <c r="F7" s="89"/>
      <c r="G7" s="89"/>
      <c r="H7" s="90"/>
      <c r="I7" s="98">
        <f>I3-I4</f>
        <v>0</v>
      </c>
      <c r="J7" s="98">
        <f t="shared" ref="J7:K7" ca="1" si="0">J3-J4</f>
        <v>0</v>
      </c>
      <c r="K7" s="98">
        <f t="shared" si="0"/>
        <v>0</v>
      </c>
    </row>
    <row r="8" spans="1:13" ht="24.65" customHeight="1" x14ac:dyDescent="0.25">
      <c r="C8" s="10"/>
      <c r="D8" s="10"/>
      <c r="E8" s="10"/>
      <c r="G8" s="7"/>
      <c r="H8" s="7"/>
      <c r="I8" s="3"/>
      <c r="J8"/>
      <c r="K8"/>
    </row>
    <row r="9" spans="1:13" s="13" customFormat="1" ht="15.75" customHeight="1" x14ac:dyDescent="0.3">
      <c r="B9" s="3"/>
      <c r="C9" s="42"/>
      <c r="D9" s="43"/>
      <c r="E9" s="42"/>
      <c r="F9" s="44"/>
      <c r="G9" s="44"/>
      <c r="H9" s="44"/>
      <c r="I9" s="3"/>
    </row>
    <row r="10" spans="1:13" s="13" customFormat="1" ht="15.75" customHeight="1" x14ac:dyDescent="0.35">
      <c r="B10" s="3"/>
      <c r="C10" s="42"/>
      <c r="D10" s="43"/>
      <c r="E10" s="142" t="s">
        <v>23</v>
      </c>
      <c r="F10" s="143">
        <f>SUM('Annexe 2  Dépenses facturées'!F15:F26)</f>
        <v>0</v>
      </c>
      <c r="G10" s="143">
        <f>SUM('Annexe 2  Dépenses facturées'!G15:G26)</f>
        <v>0</v>
      </c>
      <c r="H10" s="143">
        <f>SUM('Annexe 2  Dépenses facturées'!H15:H26)</f>
        <v>0</v>
      </c>
      <c r="I10" s="87"/>
    </row>
    <row r="11" spans="1:13" ht="32.25" customHeight="1" x14ac:dyDescent="0.25">
      <c r="A11" s="14"/>
      <c r="B11" s="187" t="s">
        <v>68</v>
      </c>
      <c r="C11" s="187"/>
      <c r="D11" s="187"/>
      <c r="E11" s="187"/>
      <c r="F11" s="187"/>
      <c r="G11" s="53"/>
      <c r="H11" s="53"/>
      <c r="I11" s="11"/>
      <c r="J11" s="15"/>
      <c r="K11"/>
    </row>
    <row r="12" spans="1:13" ht="12.65" customHeight="1" x14ac:dyDescent="0.25">
      <c r="G12" s="41" t="s">
        <v>46</v>
      </c>
      <c r="H12"/>
      <c r="I12"/>
      <c r="J12"/>
      <c r="K12"/>
    </row>
    <row r="13" spans="1:13" ht="21" customHeight="1" x14ac:dyDescent="0.3">
      <c r="A13" s="16"/>
      <c r="B13" s="188" t="s">
        <v>5</v>
      </c>
      <c r="C13" s="189" t="s">
        <v>94</v>
      </c>
      <c r="D13" s="190" t="s">
        <v>7</v>
      </c>
      <c r="E13" s="190" t="s">
        <v>67</v>
      </c>
      <c r="F13" s="192" t="s">
        <v>8</v>
      </c>
      <c r="G13" s="193"/>
      <c r="H13" s="193"/>
      <c r="I13"/>
      <c r="J13"/>
      <c r="K13"/>
    </row>
    <row r="14" spans="1:13" s="12" customFormat="1" ht="41" customHeight="1" x14ac:dyDescent="0.3">
      <c r="A14" s="17"/>
      <c r="B14" s="188"/>
      <c r="C14" s="189"/>
      <c r="D14" s="191"/>
      <c r="E14" s="191"/>
      <c r="F14" s="55" t="s">
        <v>9</v>
      </c>
      <c r="G14" s="55" t="s">
        <v>48</v>
      </c>
      <c r="H14" s="56" t="s">
        <v>47</v>
      </c>
      <c r="I14"/>
      <c r="J14"/>
      <c r="K14"/>
      <c r="L14"/>
    </row>
    <row r="15" spans="1:13" ht="31.5" customHeight="1" x14ac:dyDescent="0.3">
      <c r="A15" s="18">
        <v>1</v>
      </c>
      <c r="B15" s="130"/>
      <c r="C15" s="131"/>
      <c r="D15" s="139"/>
      <c r="E15" s="140"/>
      <c r="F15" s="141"/>
      <c r="G15" s="141"/>
      <c r="H15" s="141"/>
      <c r="I15"/>
      <c r="J15"/>
      <c r="K15"/>
      <c r="M15" s="86" t="str">
        <f>IF(ACCUEIL!$E$6="Oui",'Annexe 2  Dépenses facturées'!L15,"")</f>
        <v/>
      </c>
    </row>
    <row r="16" spans="1:13" s="12" customFormat="1" ht="31.5" customHeight="1" x14ac:dyDescent="0.3">
      <c r="A16" s="18">
        <f>'Annexe 2  Dépenses facturées'!A15+1</f>
        <v>2</v>
      </c>
      <c r="B16" s="130"/>
      <c r="C16" s="131"/>
      <c r="D16" s="139"/>
      <c r="E16" s="140"/>
      <c r="F16" s="141"/>
      <c r="G16" s="141"/>
      <c r="H16" s="141"/>
      <c r="I16"/>
      <c r="J16" s="5"/>
      <c r="K16" s="5"/>
      <c r="L16"/>
      <c r="M16" s="86" t="str">
        <f>IF(ACCUEIL!$E$6="Oui",'Annexe 2  Dépenses facturées'!L16,"")</f>
        <v/>
      </c>
    </row>
    <row r="17" spans="1:13" s="12" customFormat="1" ht="31.5" customHeight="1" x14ac:dyDescent="0.3">
      <c r="A17" s="18">
        <f>'Annexe 2  Dépenses facturées'!A16+1</f>
        <v>3</v>
      </c>
      <c r="B17" s="130"/>
      <c r="C17" s="131"/>
      <c r="D17" s="139"/>
      <c r="E17" s="140"/>
      <c r="F17" s="141"/>
      <c r="G17" s="141"/>
      <c r="H17" s="141"/>
      <c r="I17"/>
      <c r="J17" s="5"/>
      <c r="K17" s="5"/>
      <c r="L17"/>
      <c r="M17" s="86" t="str">
        <f>IF(ACCUEIL!$E$6="Oui",'Annexe 2  Dépenses facturées'!L17,"")</f>
        <v/>
      </c>
    </row>
    <row r="18" spans="1:13" s="12" customFormat="1" ht="31.5" customHeight="1" x14ac:dyDescent="0.3">
      <c r="A18" s="18">
        <f>'Annexe 2  Dépenses facturées'!A17+1</f>
        <v>4</v>
      </c>
      <c r="B18" s="130"/>
      <c r="C18" s="131"/>
      <c r="D18" s="139"/>
      <c r="E18" s="140"/>
      <c r="F18" s="141"/>
      <c r="G18" s="141"/>
      <c r="H18" s="141"/>
      <c r="I18"/>
      <c r="J18" s="5"/>
      <c r="K18" s="5"/>
      <c r="L18"/>
      <c r="M18" s="86" t="str">
        <f>IF(ACCUEIL!$E$6="Oui",'Annexe 2  Dépenses facturées'!L18,"")</f>
        <v/>
      </c>
    </row>
    <row r="19" spans="1:13" s="12" customFormat="1" ht="31.5" customHeight="1" x14ac:dyDescent="0.3">
      <c r="A19" s="18">
        <f>'Annexe 2  Dépenses facturées'!A18+1</f>
        <v>5</v>
      </c>
      <c r="B19" s="130"/>
      <c r="C19" s="131"/>
      <c r="D19" s="139"/>
      <c r="E19" s="140"/>
      <c r="F19" s="141"/>
      <c r="G19" s="141"/>
      <c r="H19" s="141"/>
      <c r="I19"/>
      <c r="J19" s="5"/>
      <c r="K19" s="5"/>
      <c r="L19"/>
      <c r="M19" s="86" t="str">
        <f>IF(ACCUEIL!$E$6="Oui",'Annexe 2  Dépenses facturées'!L19,"")</f>
        <v/>
      </c>
    </row>
    <row r="20" spans="1:13" s="12" customFormat="1" ht="31.5" customHeight="1" x14ac:dyDescent="0.3">
      <c r="A20" s="18">
        <f>'Annexe 2  Dépenses facturées'!A19+1</f>
        <v>6</v>
      </c>
      <c r="B20" s="130"/>
      <c r="C20" s="131"/>
      <c r="D20" s="139"/>
      <c r="E20" s="140"/>
      <c r="F20" s="141"/>
      <c r="G20" s="141"/>
      <c r="H20" s="141"/>
      <c r="I20"/>
      <c r="J20" s="5"/>
      <c r="K20" s="5"/>
      <c r="L20"/>
      <c r="M20" s="86" t="str">
        <f>IF(ACCUEIL!$E$6="Oui",'Annexe 2  Dépenses facturées'!L20,"")</f>
        <v/>
      </c>
    </row>
    <row r="21" spans="1:13" s="12" customFormat="1" ht="31.5" customHeight="1" x14ac:dyDescent="0.3">
      <c r="A21" s="18">
        <f>'Annexe 2  Dépenses facturées'!A20+1</f>
        <v>7</v>
      </c>
      <c r="B21" s="130"/>
      <c r="C21" s="131"/>
      <c r="D21" s="139"/>
      <c r="E21" s="140"/>
      <c r="F21" s="141"/>
      <c r="G21" s="141"/>
      <c r="H21" s="141"/>
      <c r="I21"/>
      <c r="J21" s="5"/>
      <c r="K21" s="5"/>
      <c r="L21"/>
      <c r="M21" s="86" t="str">
        <f>IF(ACCUEIL!$E$6="Oui",'Annexe 2  Dépenses facturées'!L21,"")</f>
        <v/>
      </c>
    </row>
    <row r="22" spans="1:13" ht="31.5" customHeight="1" x14ac:dyDescent="0.3">
      <c r="A22" s="18">
        <f>'Annexe 2  Dépenses facturées'!A21+1</f>
        <v>8</v>
      </c>
      <c r="B22" s="130"/>
      <c r="C22" s="131"/>
      <c r="D22" s="139"/>
      <c r="E22" s="140"/>
      <c r="F22" s="141"/>
      <c r="G22" s="141"/>
      <c r="H22" s="141"/>
      <c r="I22"/>
    </row>
    <row r="23" spans="1:13" ht="31.5" customHeight="1" x14ac:dyDescent="0.3">
      <c r="A23" s="18">
        <f>'Annexe 2  Dépenses facturées'!A22+1</f>
        <v>9</v>
      </c>
      <c r="B23" s="130"/>
      <c r="C23" s="131"/>
      <c r="D23" s="139"/>
      <c r="E23" s="140"/>
      <c r="F23" s="141"/>
      <c r="G23" s="141"/>
      <c r="H23" s="141"/>
    </row>
    <row r="24" spans="1:13" ht="31.5" customHeight="1" x14ac:dyDescent="0.3">
      <c r="A24" s="18">
        <f>'Annexe 2  Dépenses facturées'!A23+1</f>
        <v>10</v>
      </c>
      <c r="B24" s="130"/>
      <c r="C24" s="131"/>
      <c r="D24" s="139"/>
      <c r="E24" s="140"/>
      <c r="F24" s="141"/>
      <c r="G24" s="141"/>
      <c r="H24" s="141"/>
    </row>
    <row r="25" spans="1:13" ht="31.5" customHeight="1" x14ac:dyDescent="0.3">
      <c r="A25" s="18">
        <f>'Annexe 2  Dépenses facturées'!A24+1</f>
        <v>11</v>
      </c>
      <c r="B25" s="130"/>
      <c r="C25" s="131"/>
      <c r="D25" s="139"/>
      <c r="E25" s="140"/>
      <c r="F25" s="141"/>
      <c r="G25" s="141"/>
      <c r="H25" s="141"/>
    </row>
    <row r="26" spans="1:13" ht="31.5" customHeight="1" x14ac:dyDescent="0.3">
      <c r="A26" s="18">
        <f>'Annexe 2  Dépenses facturées'!A25+1</f>
        <v>12</v>
      </c>
      <c r="B26" s="130"/>
      <c r="C26" s="131"/>
      <c r="D26" s="139"/>
      <c r="E26" s="140"/>
      <c r="F26" s="141"/>
      <c r="G26" s="141"/>
      <c r="H26" s="141"/>
    </row>
    <row r="30" spans="1:13" x14ac:dyDescent="0.25">
      <c r="E30"/>
    </row>
    <row r="31" spans="1:13" x14ac:dyDescent="0.25">
      <c r="E31"/>
    </row>
    <row r="32" spans="1:13" x14ac:dyDescent="0.25">
      <c r="E32"/>
    </row>
    <row r="33" spans="5:5" x14ac:dyDescent="0.25">
      <c r="E33"/>
    </row>
    <row r="34" spans="5:5" x14ac:dyDescent="0.25">
      <c r="E34"/>
    </row>
    <row r="35" spans="5:5" x14ac:dyDescent="0.25">
      <c r="E35"/>
    </row>
    <row r="36" spans="5:5" x14ac:dyDescent="0.25">
      <c r="E36"/>
    </row>
    <row r="37" spans="5:5" x14ac:dyDescent="0.25">
      <c r="E37"/>
    </row>
    <row r="38" spans="5:5" x14ac:dyDescent="0.25">
      <c r="E38"/>
    </row>
    <row r="39" spans="5:5" x14ac:dyDescent="0.25">
      <c r="E39"/>
    </row>
    <row r="40" spans="5:5" x14ac:dyDescent="0.25">
      <c r="E40"/>
    </row>
    <row r="41" spans="5:5" x14ac:dyDescent="0.25">
      <c r="E41"/>
    </row>
    <row r="42" spans="5:5" x14ac:dyDescent="0.25">
      <c r="E42"/>
    </row>
    <row r="43" spans="5:5" x14ac:dyDescent="0.25">
      <c r="E43"/>
    </row>
    <row r="44" spans="5:5" x14ac:dyDescent="0.25">
      <c r="E44"/>
    </row>
    <row r="45" spans="5:5" x14ac:dyDescent="0.25">
      <c r="E45"/>
    </row>
    <row r="46" spans="5:5" x14ac:dyDescent="0.25">
      <c r="E46"/>
    </row>
    <row r="47" spans="5:5" x14ac:dyDescent="0.25">
      <c r="E47"/>
    </row>
    <row r="48" spans="5:5" x14ac:dyDescent="0.25">
      <c r="E48"/>
    </row>
    <row r="49" spans="5:5" x14ac:dyDescent="0.25">
      <c r="E49"/>
    </row>
    <row r="50" spans="5:5" x14ac:dyDescent="0.25">
      <c r="E50"/>
    </row>
    <row r="51" spans="5:5" x14ac:dyDescent="0.25">
      <c r="E51"/>
    </row>
    <row r="52" spans="5:5" x14ac:dyDescent="0.25">
      <c r="E52"/>
    </row>
    <row r="53" spans="5:5" x14ac:dyDescent="0.25">
      <c r="E53"/>
    </row>
    <row r="54" spans="5:5" x14ac:dyDescent="0.25">
      <c r="E54"/>
    </row>
    <row r="55" spans="5:5" x14ac:dyDescent="0.25">
      <c r="E55"/>
    </row>
    <row r="56" spans="5:5" x14ac:dyDescent="0.25">
      <c r="E56"/>
    </row>
    <row r="57" spans="5:5" x14ac:dyDescent="0.25">
      <c r="E57"/>
    </row>
    <row r="58" spans="5:5" x14ac:dyDescent="0.25">
      <c r="E58"/>
    </row>
    <row r="59" spans="5:5" x14ac:dyDescent="0.25">
      <c r="E59"/>
    </row>
    <row r="60" spans="5:5" x14ac:dyDescent="0.25">
      <c r="E60"/>
    </row>
    <row r="61" spans="5:5" x14ac:dyDescent="0.25">
      <c r="E61"/>
    </row>
    <row r="62" spans="5:5" x14ac:dyDescent="0.25">
      <c r="E62"/>
    </row>
    <row r="63" spans="5:5" x14ac:dyDescent="0.25">
      <c r="E63"/>
    </row>
    <row r="64" spans="5:5" x14ac:dyDescent="0.25">
      <c r="E64"/>
    </row>
    <row r="65" spans="5:5" x14ac:dyDescent="0.25">
      <c r="E65"/>
    </row>
    <row r="66" spans="5:5" x14ac:dyDescent="0.25">
      <c r="E66"/>
    </row>
    <row r="67" spans="5:5" x14ac:dyDescent="0.25">
      <c r="E67"/>
    </row>
    <row r="68" spans="5:5" x14ac:dyDescent="0.25">
      <c r="E68"/>
    </row>
    <row r="69" spans="5:5" x14ac:dyDescent="0.25">
      <c r="E69"/>
    </row>
    <row r="70" spans="5:5" x14ac:dyDescent="0.25">
      <c r="E70"/>
    </row>
    <row r="71" spans="5:5" x14ac:dyDescent="0.25">
      <c r="E71"/>
    </row>
    <row r="72" spans="5:5" x14ac:dyDescent="0.25">
      <c r="E72"/>
    </row>
    <row r="73" spans="5:5" x14ac:dyDescent="0.25">
      <c r="E73"/>
    </row>
    <row r="74" spans="5:5" x14ac:dyDescent="0.25">
      <c r="E74"/>
    </row>
    <row r="75" spans="5:5" x14ac:dyDescent="0.25">
      <c r="E75"/>
    </row>
    <row r="76" spans="5:5" x14ac:dyDescent="0.25">
      <c r="E76"/>
    </row>
    <row r="77" spans="5:5" x14ac:dyDescent="0.25">
      <c r="E77"/>
    </row>
    <row r="78" spans="5:5" x14ac:dyDescent="0.25">
      <c r="E78"/>
    </row>
    <row r="79" spans="5:5" x14ac:dyDescent="0.25">
      <c r="E79"/>
    </row>
    <row r="80" spans="5:5" x14ac:dyDescent="0.25">
      <c r="E80"/>
    </row>
    <row r="81" spans="5:5" x14ac:dyDescent="0.25">
      <c r="E81"/>
    </row>
    <row r="82" spans="5:5" x14ac:dyDescent="0.25">
      <c r="E82"/>
    </row>
    <row r="83" spans="5:5" x14ac:dyDescent="0.25">
      <c r="E83"/>
    </row>
    <row r="84" spans="5:5" x14ac:dyDescent="0.25">
      <c r="E84"/>
    </row>
    <row r="85" spans="5:5" x14ac:dyDescent="0.25">
      <c r="E85"/>
    </row>
    <row r="86" spans="5:5" x14ac:dyDescent="0.25">
      <c r="E86"/>
    </row>
    <row r="87" spans="5:5" x14ac:dyDescent="0.25">
      <c r="E87"/>
    </row>
    <row r="88" spans="5:5" x14ac:dyDescent="0.25">
      <c r="E88"/>
    </row>
    <row r="89" spans="5:5" x14ac:dyDescent="0.25">
      <c r="E89"/>
    </row>
    <row r="90" spans="5:5" x14ac:dyDescent="0.25">
      <c r="E90"/>
    </row>
    <row r="91" spans="5:5" x14ac:dyDescent="0.25">
      <c r="E91"/>
    </row>
    <row r="92" spans="5:5" x14ac:dyDescent="0.25">
      <c r="E92"/>
    </row>
    <row r="93" spans="5:5" x14ac:dyDescent="0.25">
      <c r="E93"/>
    </row>
    <row r="94" spans="5:5" x14ac:dyDescent="0.25">
      <c r="E94"/>
    </row>
    <row r="95" spans="5:5" x14ac:dyDescent="0.25">
      <c r="E95"/>
    </row>
    <row r="96" spans="5:5" x14ac:dyDescent="0.25">
      <c r="E96"/>
    </row>
    <row r="97" spans="5:5" x14ac:dyDescent="0.25">
      <c r="E97"/>
    </row>
    <row r="98" spans="5:5" x14ac:dyDescent="0.25">
      <c r="E98"/>
    </row>
    <row r="99" spans="5:5" x14ac:dyDescent="0.25">
      <c r="E99"/>
    </row>
    <row r="100" spans="5:5" x14ac:dyDescent="0.25">
      <c r="E100"/>
    </row>
    <row r="101" spans="5:5" x14ac:dyDescent="0.25">
      <c r="E101"/>
    </row>
    <row r="102" spans="5:5" x14ac:dyDescent="0.25">
      <c r="E102"/>
    </row>
    <row r="103" spans="5:5" x14ac:dyDescent="0.25">
      <c r="E103"/>
    </row>
    <row r="104" spans="5:5" x14ac:dyDescent="0.25">
      <c r="E104"/>
    </row>
    <row r="105" spans="5:5" x14ac:dyDescent="0.25">
      <c r="E105"/>
    </row>
    <row r="106" spans="5:5" x14ac:dyDescent="0.25">
      <c r="E106"/>
    </row>
    <row r="107" spans="5:5" x14ac:dyDescent="0.25">
      <c r="E107"/>
    </row>
    <row r="108" spans="5:5" x14ac:dyDescent="0.25">
      <c r="E108"/>
    </row>
    <row r="109" spans="5:5" x14ac:dyDescent="0.25">
      <c r="E109"/>
    </row>
    <row r="110" spans="5:5" x14ac:dyDescent="0.25">
      <c r="E110"/>
    </row>
    <row r="111" spans="5:5" x14ac:dyDescent="0.25">
      <c r="E111"/>
    </row>
    <row r="112" spans="5:5" x14ac:dyDescent="0.25">
      <c r="E112"/>
    </row>
    <row r="113" spans="5:5" x14ac:dyDescent="0.25">
      <c r="E113"/>
    </row>
    <row r="114" spans="5:5" x14ac:dyDescent="0.25">
      <c r="E114"/>
    </row>
    <row r="115" spans="5:5" x14ac:dyDescent="0.25">
      <c r="E115"/>
    </row>
    <row r="116" spans="5:5" x14ac:dyDescent="0.25">
      <c r="E116"/>
    </row>
    <row r="117" spans="5:5" x14ac:dyDescent="0.25">
      <c r="E117"/>
    </row>
    <row r="118" spans="5:5" x14ac:dyDescent="0.25">
      <c r="E118"/>
    </row>
    <row r="119" spans="5:5" x14ac:dyDescent="0.25">
      <c r="E119"/>
    </row>
    <row r="120" spans="5:5" x14ac:dyDescent="0.25">
      <c r="E120"/>
    </row>
    <row r="121" spans="5:5" x14ac:dyDescent="0.25">
      <c r="E121"/>
    </row>
    <row r="122" spans="5:5" x14ac:dyDescent="0.25">
      <c r="E122"/>
    </row>
    <row r="123" spans="5:5" x14ac:dyDescent="0.25">
      <c r="E123"/>
    </row>
    <row r="124" spans="5:5" x14ac:dyDescent="0.25">
      <c r="E124"/>
    </row>
    <row r="125" spans="5:5" x14ac:dyDescent="0.25">
      <c r="E125"/>
    </row>
    <row r="126" spans="5:5" x14ac:dyDescent="0.25">
      <c r="E126"/>
    </row>
    <row r="127" spans="5:5" x14ac:dyDescent="0.25">
      <c r="E127"/>
    </row>
    <row r="128" spans="5:5" x14ac:dyDescent="0.25">
      <c r="E128"/>
    </row>
    <row r="129" spans="5:5" x14ac:dyDescent="0.25">
      <c r="E129"/>
    </row>
    <row r="130" spans="5:5" x14ac:dyDescent="0.25">
      <c r="E130"/>
    </row>
    <row r="131" spans="5:5" x14ac:dyDescent="0.25">
      <c r="E131"/>
    </row>
    <row r="132" spans="5:5" x14ac:dyDescent="0.25">
      <c r="E132"/>
    </row>
    <row r="133" spans="5:5" x14ac:dyDescent="0.25">
      <c r="E133"/>
    </row>
    <row r="134" spans="5:5" x14ac:dyDescent="0.25">
      <c r="E134"/>
    </row>
    <row r="135" spans="5:5" x14ac:dyDescent="0.25">
      <c r="E135"/>
    </row>
    <row r="136" spans="5:5" x14ac:dyDescent="0.25">
      <c r="E136"/>
    </row>
    <row r="137" spans="5:5" x14ac:dyDescent="0.25">
      <c r="E137"/>
    </row>
    <row r="138" spans="5:5" x14ac:dyDescent="0.25">
      <c r="E138"/>
    </row>
    <row r="139" spans="5:5" x14ac:dyDescent="0.25">
      <c r="E139"/>
    </row>
    <row r="140" spans="5:5" x14ac:dyDescent="0.25">
      <c r="E140"/>
    </row>
    <row r="141" spans="5:5" x14ac:dyDescent="0.25">
      <c r="E141"/>
    </row>
    <row r="142" spans="5:5" x14ac:dyDescent="0.25">
      <c r="E142"/>
    </row>
    <row r="143" spans="5:5" x14ac:dyDescent="0.25">
      <c r="E143"/>
    </row>
    <row r="144" spans="5:5" x14ac:dyDescent="0.25">
      <c r="E144"/>
    </row>
    <row r="145" spans="5:5" x14ac:dyDescent="0.25">
      <c r="E145"/>
    </row>
    <row r="146" spans="5:5" x14ac:dyDescent="0.25">
      <c r="E146"/>
    </row>
    <row r="147" spans="5:5" x14ac:dyDescent="0.25">
      <c r="E147"/>
    </row>
    <row r="148" spans="5:5" x14ac:dyDescent="0.25">
      <c r="E148"/>
    </row>
    <row r="149" spans="5:5" x14ac:dyDescent="0.25">
      <c r="E149"/>
    </row>
    <row r="150" spans="5:5" x14ac:dyDescent="0.25">
      <c r="E150"/>
    </row>
    <row r="151" spans="5:5" x14ac:dyDescent="0.25">
      <c r="E151"/>
    </row>
    <row r="152" spans="5:5" x14ac:dyDescent="0.25">
      <c r="E152"/>
    </row>
    <row r="153" spans="5:5" x14ac:dyDescent="0.25">
      <c r="E153"/>
    </row>
    <row r="154" spans="5:5" x14ac:dyDescent="0.25">
      <c r="E154"/>
    </row>
    <row r="155" spans="5:5" x14ac:dyDescent="0.25">
      <c r="E155"/>
    </row>
    <row r="156" spans="5:5" x14ac:dyDescent="0.25">
      <c r="E156"/>
    </row>
    <row r="157" spans="5:5" x14ac:dyDescent="0.25">
      <c r="E157"/>
    </row>
    <row r="158" spans="5:5" x14ac:dyDescent="0.25">
      <c r="E158"/>
    </row>
  </sheetData>
  <sheetProtection selectLockedCells="1" selectUnlockedCells="1"/>
  <mergeCells count="15">
    <mergeCell ref="A1:E1"/>
    <mergeCell ref="B11:F11"/>
    <mergeCell ref="B13:B14"/>
    <mergeCell ref="C13:C14"/>
    <mergeCell ref="D13:D14"/>
    <mergeCell ref="E13:E14"/>
    <mergeCell ref="F13:H13"/>
    <mergeCell ref="C7:D7"/>
    <mergeCell ref="A7:B7"/>
    <mergeCell ref="C6:D6"/>
    <mergeCell ref="A6:B6"/>
    <mergeCell ref="A4:B5"/>
    <mergeCell ref="C4:D5"/>
    <mergeCell ref="A3:B3"/>
    <mergeCell ref="C3:D3"/>
  </mergeCells>
  <dataValidations count="1">
    <dataValidation type="list" operator="equal" allowBlank="1" showErrorMessage="1" sqref="L16:L938">
      <formula1>"Oui,Non"</formula1>
      <formula2>0</formula2>
    </dataValidation>
  </dataValidations>
  <pageMargins left="0.23622047244094491" right="0.23622047244094491" top="0.74803149606299213" bottom="0.74803149606299213" header="0.31496062992125984" footer="0.31496062992125984"/>
  <pageSetup paperSize="9" scale="59" orientation="landscape" useFirstPageNumber="1" horizontalDpi="300" verticalDpi="300" r:id="rId1"/>
  <headerFooter alignWithMargins="0">
    <oddHeader>&amp;LEtat récapitulatif des dépenses facturées&amp;RV1 du 17/08/2023 - Page &amp;P/&amp;N</oddHeader>
  </headerFooter>
  <extLst>
    <ext xmlns:x14="http://schemas.microsoft.com/office/spreadsheetml/2009/9/main" uri="{CCE6A557-97BC-4b89-ADB6-D9C93CAAB3DF}">
      <x14:dataValidations xmlns:xm="http://schemas.microsoft.com/office/excel/2006/main" count="2">
        <x14:dataValidation type="list" operator="equal" allowBlank="1" showErrorMessage="1">
          <x14:formula1>
            <xm:f>Paramètres!$B$3:$B$11</xm:f>
          </x14:formula1>
          <xm:sqref>B15:B26</xm:sqref>
        </x14:dataValidation>
        <x14:dataValidation type="list" allowBlank="1" showInputMessage="1" showErrorMessage="1">
          <x14:formula1>
            <xm:f>Paramètres!$D$3:$D$9</xm:f>
          </x14:formula1>
          <xm:sqref>C15:C26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J34"/>
  <sheetViews>
    <sheetView showGridLines="0" topLeftCell="A10" zoomScale="75" zoomScaleNormal="75" zoomScaleSheetLayoutView="80" workbookViewId="0">
      <selection activeCell="J31" sqref="J31"/>
    </sheetView>
  </sheetViews>
  <sheetFormatPr baseColWidth="10" defaultColWidth="11" defaultRowHeight="12.5" x14ac:dyDescent="0.25"/>
  <cols>
    <col min="1" max="6" width="20.36328125" customWidth="1"/>
    <col min="9" max="9" width="36.54296875" customWidth="1"/>
    <col min="10" max="10" width="11" style="160"/>
    <col min="13" max="13" width="13.54296875" customWidth="1"/>
  </cols>
  <sheetData>
    <row r="1" spans="1:10" s="32" customFormat="1" ht="29.15" customHeight="1" x14ac:dyDescent="0.3">
      <c r="A1" s="207" t="s">
        <v>139</v>
      </c>
      <c r="B1" s="207"/>
      <c r="C1" s="207"/>
      <c r="D1" s="207"/>
      <c r="E1" s="207"/>
      <c r="F1" s="207"/>
      <c r="J1" s="158"/>
    </row>
    <row r="2" spans="1:10" s="20" customFormat="1" ht="11" customHeight="1" x14ac:dyDescent="0.25">
      <c r="A2" s="33"/>
      <c r="B2" s="33"/>
      <c r="C2" s="33"/>
      <c r="D2" s="33"/>
      <c r="E2" s="33"/>
      <c r="F2" s="33"/>
      <c r="J2" s="159"/>
    </row>
    <row r="3" spans="1:10" s="20" customFormat="1" ht="26.75" customHeight="1" x14ac:dyDescent="0.25">
      <c r="A3" s="202" t="str">
        <f>ACCUEIL!A6</f>
        <v>N° dossier OSIRIS</v>
      </c>
      <c r="B3" s="203"/>
      <c r="C3" s="208">
        <f>ACCUEIL!B6</f>
        <v>0</v>
      </c>
      <c r="D3" s="209"/>
      <c r="E3" s="209"/>
      <c r="F3" s="209"/>
      <c r="J3" s="159"/>
    </row>
    <row r="4" spans="1:10" s="20" customFormat="1" ht="20.149999999999999" customHeight="1" x14ac:dyDescent="0.25">
      <c r="A4" s="202" t="str">
        <f>ACCUEIL!A3</f>
        <v>Type d'opérations</v>
      </c>
      <c r="B4" s="203"/>
      <c r="C4" s="210" t="str">
        <f>ACCUEIL!B3</f>
        <v>Actions d'animation relative aux mesures agro-environnementales et climatiques</v>
      </c>
      <c r="D4" s="211"/>
      <c r="E4" s="211"/>
      <c r="F4" s="212"/>
      <c r="J4" s="159"/>
    </row>
    <row r="5" spans="1:10" s="20" customFormat="1" ht="28.5" customHeight="1" x14ac:dyDescent="0.25">
      <c r="A5" s="202" t="s">
        <v>0</v>
      </c>
      <c r="B5" s="203"/>
      <c r="C5" s="204" t="str">
        <f>ACCUEIL!B4</f>
        <v>Animation PAEC</v>
      </c>
      <c r="D5" s="205"/>
      <c r="E5" s="205"/>
      <c r="F5" s="206"/>
      <c r="J5" s="159"/>
    </row>
    <row r="6" spans="1:10" s="20" customFormat="1" ht="35.25" customHeight="1" x14ac:dyDescent="0.25">
      <c r="A6" s="202" t="s">
        <v>4</v>
      </c>
      <c r="B6" s="203"/>
      <c r="C6" s="204">
        <f>ACCUEIL!B5</f>
        <v>0</v>
      </c>
      <c r="D6" s="205"/>
      <c r="E6" s="205"/>
      <c r="F6" s="206"/>
      <c r="J6" s="159"/>
    </row>
    <row r="7" spans="1:10" ht="36.75" customHeight="1" x14ac:dyDescent="0.25">
      <c r="A7" s="35"/>
      <c r="B7" s="35"/>
      <c r="C7" s="35"/>
      <c r="D7" s="36"/>
      <c r="E7" s="33"/>
      <c r="F7" s="33"/>
    </row>
    <row r="8" spans="1:10" s="21" customFormat="1" ht="239" customHeight="1" x14ac:dyDescent="0.25">
      <c r="A8" s="213" t="s">
        <v>372</v>
      </c>
      <c r="B8" s="213"/>
      <c r="C8" s="213"/>
      <c r="D8" s="213"/>
      <c r="E8" s="213"/>
      <c r="F8" s="213"/>
      <c r="G8" s="213"/>
      <c r="H8" s="213"/>
      <c r="I8" s="213"/>
      <c r="J8" s="213"/>
    </row>
    <row r="9" spans="1:10" s="21" customFormat="1" ht="13" x14ac:dyDescent="0.25">
      <c r="A9" s="111"/>
      <c r="B9" s="111"/>
      <c r="C9" s="111"/>
      <c r="D9" s="111"/>
      <c r="E9" s="111"/>
      <c r="F9" s="111"/>
      <c r="G9" s="111"/>
      <c r="H9" s="111"/>
      <c r="I9" s="111"/>
      <c r="J9" s="161"/>
    </row>
    <row r="10" spans="1:10" ht="46.5" customHeight="1" x14ac:dyDescent="0.25">
      <c r="A10" s="81"/>
      <c r="B10" s="214" t="s">
        <v>160</v>
      </c>
      <c r="C10" s="215"/>
      <c r="D10" s="215"/>
      <c r="E10" s="215"/>
      <c r="F10" s="215"/>
    </row>
    <row r="11" spans="1:10" ht="30" customHeight="1" x14ac:dyDescent="0.25">
      <c r="A11" s="25" t="s">
        <v>132</v>
      </c>
      <c r="B11" s="25" t="s">
        <v>155</v>
      </c>
      <c r="C11" s="25" t="s">
        <v>156</v>
      </c>
      <c r="D11" s="25" t="s">
        <v>157</v>
      </c>
      <c r="E11" s="25" t="s">
        <v>158</v>
      </c>
      <c r="F11" s="25" t="s">
        <v>159</v>
      </c>
      <c r="G11" s="25" t="s">
        <v>133</v>
      </c>
      <c r="H11" s="25" t="s">
        <v>134</v>
      </c>
      <c r="I11" s="25" t="s">
        <v>371</v>
      </c>
    </row>
    <row r="12" spans="1:10" ht="25.5" customHeight="1" x14ac:dyDescent="0.25">
      <c r="A12" s="148"/>
      <c r="B12" s="149"/>
      <c r="C12" s="149"/>
      <c r="D12" s="149"/>
      <c r="E12" s="149"/>
      <c r="F12" s="149"/>
      <c r="G12" s="130"/>
      <c r="H12" s="130"/>
      <c r="I12" s="165"/>
      <c r="J12" s="160" t="str">
        <f>IF(OR(IF(ISBLANK(B12),0,ISERROR(VLOOKUP(B12,Paramètres!H$3:I$569,1,0))),IF(ISBLANK(C12),0,ISERROR(VLOOKUP(C12,Paramètres!H$3:I$569,1,0))),IF(ISBLANK(D12),0,ISERROR(VLOOKUP(D12,Paramètres!H$3:I$569,1,0))),IF(ISBLANK(E12),0,ISERROR(VLOOKUP(E12,Paramètres!H$3:I$569,1,0))),IF(ISBLANK(F12),0,ISERROR(VLOOKUP(F12,Paramètres!H$3:I$569,1,0)))),"Un des codes mesures ne fait pas partie de la liste des mesures ouvertes en 2023-2024","")</f>
        <v/>
      </c>
    </row>
    <row r="13" spans="1:10" ht="25.5" customHeight="1" x14ac:dyDescent="0.25">
      <c r="A13" s="148"/>
      <c r="B13" s="149"/>
      <c r="C13" s="149"/>
      <c r="D13" s="149"/>
      <c r="E13" s="149"/>
      <c r="F13" s="149"/>
      <c r="G13" s="130"/>
      <c r="H13" s="130"/>
      <c r="I13" s="165"/>
      <c r="J13" s="160" t="str">
        <f>IF(OR(IF(ISBLANK(B13),0,ISERROR(VLOOKUP(B13,Paramètres!H$3:I$569,1,0))),IF(ISBLANK(C13),0,ISERROR(VLOOKUP(C13,Paramètres!H$3:I$569,1,0))),IF(ISBLANK(D13),0,ISERROR(VLOOKUP(D13,Paramètres!H$3:I$569,1,0))),IF(ISBLANK(E13),0,ISERROR(VLOOKUP(E13,Paramètres!H$3:I$569,1,0))),IF(ISBLANK(F13),0,ISERROR(VLOOKUP(F13,Paramètres!H$3:I$569,1,0)))),"Un des codes mesures ne fait pas partie de la liste des mesures ouvertes en 2023-2024","")</f>
        <v/>
      </c>
    </row>
    <row r="14" spans="1:10" ht="25.5" customHeight="1" x14ac:dyDescent="0.25">
      <c r="A14" s="148"/>
      <c r="B14" s="149"/>
      <c r="C14" s="149"/>
      <c r="D14" s="149"/>
      <c r="E14" s="149"/>
      <c r="F14" s="149"/>
      <c r="G14" s="130"/>
      <c r="H14" s="130"/>
      <c r="I14" s="165"/>
      <c r="J14" s="160" t="str">
        <f>IF(OR(IF(ISBLANK(B14),0,ISERROR(VLOOKUP(B14,Paramètres!H$3:I$569,1,0))),IF(ISBLANK(C14),0,ISERROR(VLOOKUP(C14,Paramètres!H$3:I$569,1,0))),IF(ISBLANK(D14),0,ISERROR(VLOOKUP(D14,Paramètres!H$3:I$569,1,0))),IF(ISBLANK(E14),0,ISERROR(VLOOKUP(E14,Paramètres!H$3:I$569,1,0))),IF(ISBLANK(F14),0,ISERROR(VLOOKUP(F14,Paramètres!H$3:I$569,1,0)))),"Un des codes mesures ne fait pas partie de la liste des mesures ouvertes en 2023-2024","")</f>
        <v/>
      </c>
    </row>
    <row r="15" spans="1:10" ht="25.5" customHeight="1" x14ac:dyDescent="0.25">
      <c r="A15" s="148"/>
      <c r="B15" s="149"/>
      <c r="C15" s="149"/>
      <c r="D15" s="149"/>
      <c r="E15" s="149"/>
      <c r="F15" s="149"/>
      <c r="G15" s="130"/>
      <c r="H15" s="130"/>
      <c r="I15" s="165"/>
      <c r="J15" s="160" t="str">
        <f>IF(OR(IF(ISBLANK(B15),0,ISERROR(VLOOKUP(B15,Paramètres!H$3:I$569,1,0))),IF(ISBLANK(C15),0,ISERROR(VLOOKUP(C15,Paramètres!H$3:I$569,1,0))),IF(ISBLANK(D15),0,ISERROR(VLOOKUP(D15,Paramètres!H$3:I$569,1,0))),IF(ISBLANK(E15),0,ISERROR(VLOOKUP(E15,Paramètres!H$3:I$569,1,0))),IF(ISBLANK(F15),0,ISERROR(VLOOKUP(F15,Paramètres!H$3:I$569,1,0)))),"Un des codes mesures ne fait pas partie de la liste des mesures ouvertes en 2023-2024","")</f>
        <v/>
      </c>
    </row>
    <row r="16" spans="1:10" ht="25.5" customHeight="1" x14ac:dyDescent="0.25">
      <c r="A16" s="148"/>
      <c r="B16" s="149"/>
      <c r="C16" s="149"/>
      <c r="D16" s="149"/>
      <c r="E16" s="149"/>
      <c r="F16" s="149"/>
      <c r="G16" s="130"/>
      <c r="H16" s="130"/>
      <c r="I16" s="165"/>
      <c r="J16" s="160" t="str">
        <f>IF(OR(IF(ISBLANK(B16),0,ISERROR(VLOOKUP(B16,Paramètres!H$3:I$569,1,0))),IF(ISBLANK(C16),0,ISERROR(VLOOKUP(C16,Paramètres!H$3:I$569,1,0))),IF(ISBLANK(D16),0,ISERROR(VLOOKUP(D16,Paramètres!H$3:I$569,1,0))),IF(ISBLANK(E16),0,ISERROR(VLOOKUP(E16,Paramètres!H$3:I$569,1,0))),IF(ISBLANK(F16),0,ISERROR(VLOOKUP(F16,Paramètres!H$3:I$569,1,0)))),"Un des codes mesures ne fait pas partie de la liste des mesures ouvertes en 2023-2024","")</f>
        <v/>
      </c>
    </row>
    <row r="17" spans="1:10" ht="25.5" customHeight="1" x14ac:dyDescent="0.25">
      <c r="A17" s="148"/>
      <c r="B17" s="149"/>
      <c r="C17" s="149"/>
      <c r="D17" s="149"/>
      <c r="E17" s="149"/>
      <c r="F17" s="149"/>
      <c r="G17" s="130"/>
      <c r="H17" s="130"/>
      <c r="I17" s="165"/>
      <c r="J17" s="160" t="str">
        <f>IF(OR(IF(ISBLANK(B17),0,ISERROR(VLOOKUP(B17,Paramètres!H$3:I$569,1,0))),IF(ISBLANK(C17),0,ISERROR(VLOOKUP(C17,Paramètres!H$3:I$569,1,0))),IF(ISBLANK(D17),0,ISERROR(VLOOKUP(D17,Paramètres!H$3:I$569,1,0))),IF(ISBLANK(E17),0,ISERROR(VLOOKUP(E17,Paramètres!H$3:I$569,1,0))),IF(ISBLANK(F17),0,ISERROR(VLOOKUP(F17,Paramètres!H$3:I$569,1,0)))),"Un des codes mesures ne fait pas partie de la liste des mesures ouvertes en 2023-2024","")</f>
        <v/>
      </c>
    </row>
    <row r="18" spans="1:10" ht="25.5" customHeight="1" x14ac:dyDescent="0.25">
      <c r="A18" s="148"/>
      <c r="B18" s="149"/>
      <c r="C18" s="149"/>
      <c r="D18" s="149"/>
      <c r="E18" s="149"/>
      <c r="F18" s="149"/>
      <c r="G18" s="130"/>
      <c r="H18" s="130"/>
      <c r="I18" s="165"/>
      <c r="J18" s="160" t="str">
        <f>IF(OR(IF(ISBLANK(B18),0,ISERROR(VLOOKUP(B18,Paramètres!H$3:I$569,1,0))),IF(ISBLANK(C18),0,ISERROR(VLOOKUP(C18,Paramètres!H$3:I$569,1,0))),IF(ISBLANK(D18),0,ISERROR(VLOOKUP(D18,Paramètres!H$3:I$569,1,0))),IF(ISBLANK(E18),0,ISERROR(VLOOKUP(E18,Paramètres!H$3:I$569,1,0))),IF(ISBLANK(F18),0,ISERROR(VLOOKUP(F18,Paramètres!H$3:I$569,1,0)))),"Un des codes mesures ne fait pas partie de la liste des mesures ouvertes en 2023-2024","")</f>
        <v/>
      </c>
    </row>
    <row r="19" spans="1:10" ht="25.5" customHeight="1" x14ac:dyDescent="0.25">
      <c r="A19" s="148"/>
      <c r="B19" s="149"/>
      <c r="C19" s="149"/>
      <c r="D19" s="149"/>
      <c r="E19" s="149"/>
      <c r="F19" s="149"/>
      <c r="G19" s="130"/>
      <c r="H19" s="130"/>
      <c r="I19" s="165"/>
      <c r="J19" s="160" t="str">
        <f>IF(OR(IF(ISBLANK(B19),0,ISERROR(VLOOKUP(B19,Paramètres!H$3:I$569,1,0))),IF(ISBLANK(C19),0,ISERROR(VLOOKUP(C19,Paramètres!H$3:I$569,1,0))),IF(ISBLANK(D19),0,ISERROR(VLOOKUP(D19,Paramètres!H$3:I$569,1,0))),IF(ISBLANK(E19),0,ISERROR(VLOOKUP(E19,Paramètres!H$3:I$569,1,0))),IF(ISBLANK(F19),0,ISERROR(VLOOKUP(F19,Paramètres!H$3:I$569,1,0)))),"Un des codes mesures ne fait pas partie de la liste des mesures ouvertes en 2023-2024","")</f>
        <v/>
      </c>
    </row>
    <row r="20" spans="1:10" ht="25.5" customHeight="1" x14ac:dyDescent="0.25">
      <c r="A20" s="148"/>
      <c r="B20" s="149"/>
      <c r="C20" s="149"/>
      <c r="D20" s="149"/>
      <c r="E20" s="149"/>
      <c r="F20" s="149"/>
      <c r="G20" s="130"/>
      <c r="H20" s="130"/>
      <c r="I20" s="165"/>
      <c r="J20" s="160" t="str">
        <f>IF(OR(IF(ISBLANK(B20),0,ISERROR(VLOOKUP(B20,Paramètres!H$3:I$569,1,0))),IF(ISBLANK(C20),0,ISERROR(VLOOKUP(C20,Paramètres!H$3:I$569,1,0))),IF(ISBLANK(D20),0,ISERROR(VLOOKUP(D20,Paramètres!H$3:I$569,1,0))),IF(ISBLANK(E20),0,ISERROR(VLOOKUP(E20,Paramètres!H$3:I$569,1,0))),IF(ISBLANK(F20),0,ISERROR(VLOOKUP(F20,Paramètres!H$3:I$569,1,0)))),"Un des codes mesures ne fait pas partie de la liste des mesures ouvertes en 2023-2024","")</f>
        <v/>
      </c>
    </row>
    <row r="21" spans="1:10" ht="25.5" customHeight="1" x14ac:dyDescent="0.25">
      <c r="A21" s="148"/>
      <c r="B21" s="149"/>
      <c r="C21" s="149"/>
      <c r="D21" s="149"/>
      <c r="E21" s="149"/>
      <c r="F21" s="149"/>
      <c r="G21" s="130"/>
      <c r="H21" s="130"/>
      <c r="I21" s="165"/>
      <c r="J21" s="160" t="str">
        <f>IF(OR(IF(ISBLANK(B21),0,ISERROR(VLOOKUP(B21,Paramètres!H$3:I$569,1,0))),IF(ISBLANK(C21),0,ISERROR(VLOOKUP(C21,Paramètres!H$3:I$569,1,0))),IF(ISBLANK(D21),0,ISERROR(VLOOKUP(D21,Paramètres!H$3:I$569,1,0))),IF(ISBLANK(E21),0,ISERROR(VLOOKUP(E21,Paramètres!H$3:I$569,1,0))),IF(ISBLANK(F21),0,ISERROR(VLOOKUP(F21,Paramètres!H$3:I$569,1,0)))),"Un des codes mesures ne fait pas partie de la liste des mesures ouvertes en 2023-2024","")</f>
        <v/>
      </c>
    </row>
    <row r="22" spans="1:10" ht="25.5" customHeight="1" x14ac:dyDescent="0.25">
      <c r="A22" s="148"/>
      <c r="B22" s="149"/>
      <c r="C22" s="149"/>
      <c r="D22" s="149"/>
      <c r="E22" s="149"/>
      <c r="F22" s="149"/>
      <c r="G22" s="130"/>
      <c r="H22" s="130"/>
      <c r="I22" s="165"/>
      <c r="J22" s="160" t="str">
        <f>IF(OR(IF(ISBLANK(B22),0,ISERROR(VLOOKUP(B22,Paramètres!H$3:I$569,1,0))),IF(ISBLANK(C22),0,ISERROR(VLOOKUP(C22,Paramètres!H$3:I$569,1,0))),IF(ISBLANK(D22),0,ISERROR(VLOOKUP(D22,Paramètres!H$3:I$569,1,0))),IF(ISBLANK(E22),0,ISERROR(VLOOKUP(E22,Paramètres!H$3:I$569,1,0))),IF(ISBLANK(F22),0,ISERROR(VLOOKUP(F22,Paramètres!H$3:I$569,1,0)))),"Un des codes mesures ne fait pas partie de la liste des mesures ouvertes en 2023-2024","")</f>
        <v/>
      </c>
    </row>
    <row r="23" spans="1:10" ht="25.5" customHeight="1" x14ac:dyDescent="0.25">
      <c r="A23" s="148"/>
      <c r="B23" s="149"/>
      <c r="C23" s="149"/>
      <c r="D23" s="149"/>
      <c r="E23" s="149"/>
      <c r="F23" s="149"/>
      <c r="G23" s="130"/>
      <c r="H23" s="130"/>
      <c r="I23" s="165"/>
      <c r="J23" s="160" t="str">
        <f>IF(OR(IF(ISBLANK(B23),0,ISERROR(VLOOKUP(B23,Paramètres!H$3:I$569,1,0))),IF(ISBLANK(C23),0,ISERROR(VLOOKUP(C23,Paramètres!H$3:I$569,1,0))),IF(ISBLANK(D23),0,ISERROR(VLOOKUP(D23,Paramètres!H$3:I$569,1,0))),IF(ISBLANK(E23),0,ISERROR(VLOOKUP(E23,Paramètres!H$3:I$569,1,0))),IF(ISBLANK(F23),0,ISERROR(VLOOKUP(F23,Paramètres!H$3:I$569,1,0)))),"Un des codes mesures ne fait pas partie de la liste des mesures ouvertes en 2023-2024","")</f>
        <v/>
      </c>
    </row>
    <row r="24" spans="1:10" ht="25.5" customHeight="1" x14ac:dyDescent="0.25">
      <c r="A24" s="148"/>
      <c r="B24" s="149"/>
      <c r="C24" s="149"/>
      <c r="D24" s="149"/>
      <c r="E24" s="149"/>
      <c r="F24" s="149"/>
      <c r="G24" s="130"/>
      <c r="H24" s="130"/>
      <c r="I24" s="165"/>
      <c r="J24" s="160" t="str">
        <f>IF(OR(IF(ISBLANK(B24),0,ISERROR(VLOOKUP(B24,Paramètres!H$3:I$569,1,0))),IF(ISBLANK(C24),0,ISERROR(VLOOKUP(C24,Paramètres!H$3:I$569,1,0))),IF(ISBLANK(D24),0,ISERROR(VLOOKUP(D24,Paramètres!H$3:I$569,1,0))),IF(ISBLANK(E24),0,ISERROR(VLOOKUP(E24,Paramètres!H$3:I$569,1,0))),IF(ISBLANK(F24),0,ISERROR(VLOOKUP(F24,Paramètres!H$3:I$569,1,0)))),"Un des codes mesures ne fait pas partie de la liste des mesures ouvertes en 2023-2024","")</f>
        <v/>
      </c>
    </row>
    <row r="25" spans="1:10" ht="25.5" customHeight="1" x14ac:dyDescent="0.25">
      <c r="A25" s="148"/>
      <c r="B25" s="149"/>
      <c r="C25" s="149"/>
      <c r="D25" s="149"/>
      <c r="E25" s="149"/>
      <c r="F25" s="149"/>
      <c r="G25" s="130"/>
      <c r="H25" s="130"/>
      <c r="I25" s="165"/>
      <c r="J25" s="160" t="str">
        <f>IF(OR(IF(ISBLANK(B25),0,ISERROR(VLOOKUP(B25,Paramètres!H$3:I$569,1,0))),IF(ISBLANK(C25),0,ISERROR(VLOOKUP(C25,Paramètres!H$3:I$569,1,0))),IF(ISBLANK(D25),0,ISERROR(VLOOKUP(D25,Paramètres!H$3:I$569,1,0))),IF(ISBLANK(E25),0,ISERROR(VLOOKUP(E25,Paramètres!H$3:I$569,1,0))),IF(ISBLANK(F25),0,ISERROR(VLOOKUP(F25,Paramètres!H$3:I$569,1,0)))),"Un des codes mesures ne fait pas partie de la liste des mesures ouvertes en 2023-2024","")</f>
        <v/>
      </c>
    </row>
    <row r="26" spans="1:10" ht="25.5" customHeight="1" x14ac:dyDescent="0.25">
      <c r="A26" s="148"/>
      <c r="B26" s="149"/>
      <c r="C26" s="149"/>
      <c r="D26" s="149"/>
      <c r="E26" s="149"/>
      <c r="F26" s="149"/>
      <c r="G26" s="130"/>
      <c r="H26" s="130"/>
      <c r="I26" s="165"/>
      <c r="J26" s="160" t="str">
        <f>IF(OR(IF(ISBLANK(B26),0,ISERROR(VLOOKUP(B26,Paramètres!H$3:I$569,1,0))),IF(ISBLANK(C26),0,ISERROR(VLOOKUP(C26,Paramètres!H$3:I$569,1,0))),IF(ISBLANK(D26),0,ISERROR(VLOOKUP(D26,Paramètres!H$3:I$569,1,0))),IF(ISBLANK(E26),0,ISERROR(VLOOKUP(E26,Paramètres!H$3:I$569,1,0))),IF(ISBLANK(F26),0,ISERROR(VLOOKUP(F26,Paramètres!H$3:I$569,1,0)))),"Un des codes mesures ne fait pas partie de la liste des mesures ouvertes en 2023-2024","")</f>
        <v/>
      </c>
    </row>
    <row r="27" spans="1:10" ht="25.5" customHeight="1" x14ac:dyDescent="0.25">
      <c r="A27" s="148"/>
      <c r="B27" s="149"/>
      <c r="C27" s="149"/>
      <c r="D27" s="149"/>
      <c r="E27" s="149"/>
      <c r="F27" s="149"/>
      <c r="G27" s="130"/>
      <c r="H27" s="130"/>
      <c r="I27" s="165"/>
      <c r="J27" s="160" t="str">
        <f>IF(OR(IF(ISBLANK(B27),0,ISERROR(VLOOKUP(B27,Paramètres!H$3:I$569,1,0))),IF(ISBLANK(C27),0,ISERROR(VLOOKUP(C27,Paramètres!H$3:I$569,1,0))),IF(ISBLANK(D27),0,ISERROR(VLOOKUP(D27,Paramètres!H$3:I$569,1,0))),IF(ISBLANK(E27),0,ISERROR(VLOOKUP(E27,Paramètres!H$3:I$569,1,0))),IF(ISBLANK(F27),0,ISERROR(VLOOKUP(F27,Paramètres!H$3:I$569,1,0)))),"Un des codes mesures ne fait pas partie de la liste des mesures ouvertes en 2023-2024","")</f>
        <v/>
      </c>
    </row>
    <row r="28" spans="1:10" ht="25.5" customHeight="1" x14ac:dyDescent="0.25">
      <c r="A28" s="148"/>
      <c r="B28" s="149"/>
      <c r="C28" s="149"/>
      <c r="D28" s="149"/>
      <c r="E28" s="149"/>
      <c r="F28" s="149"/>
      <c r="G28" s="130"/>
      <c r="H28" s="130"/>
      <c r="I28" s="165"/>
      <c r="J28" s="160" t="str">
        <f>IF(OR(IF(ISBLANK(B28),0,ISERROR(VLOOKUP(B28,Paramètres!H$3:I$569,1,0))),IF(ISBLANK(C28),0,ISERROR(VLOOKUP(C28,Paramètres!H$3:I$569,1,0))),IF(ISBLANK(D28),0,ISERROR(VLOOKUP(D28,Paramètres!H$3:I$569,1,0))),IF(ISBLANK(E28),0,ISERROR(VLOOKUP(E28,Paramètres!H$3:I$569,1,0))),IF(ISBLANK(F28),0,ISERROR(VLOOKUP(F28,Paramètres!H$3:I$569,1,0)))),"Un des codes mesures ne fait pas partie de la liste des mesures ouvertes en 2023-2024","")</f>
        <v/>
      </c>
    </row>
    <row r="29" spans="1:10" ht="25.5" customHeight="1" x14ac:dyDescent="0.25">
      <c r="A29" s="148"/>
      <c r="B29" s="149"/>
      <c r="C29" s="149"/>
      <c r="D29" s="149"/>
      <c r="E29" s="149"/>
      <c r="F29" s="149"/>
      <c r="G29" s="130"/>
      <c r="H29" s="130"/>
      <c r="I29" s="165"/>
      <c r="J29" s="160" t="str">
        <f>IF(OR(IF(ISBLANK(B29),0,ISERROR(VLOOKUP(B29,Paramètres!H$3:I$569,1,0))),IF(ISBLANK(C29),0,ISERROR(VLOOKUP(C29,Paramètres!H$3:I$569,1,0))),IF(ISBLANK(D29),0,ISERROR(VLOOKUP(D29,Paramètres!H$3:I$569,1,0))),IF(ISBLANK(E29),0,ISERROR(VLOOKUP(E29,Paramètres!H$3:I$569,1,0))),IF(ISBLANK(F29),0,ISERROR(VLOOKUP(F29,Paramètres!H$3:I$569,1,0)))),"Un des codes mesures ne fait pas partie de la liste des mesures ouvertes en 2023-2024","")</f>
        <v/>
      </c>
    </row>
    <row r="30" spans="1:10" ht="25.5" customHeight="1" x14ac:dyDescent="0.25">
      <c r="A30" s="148"/>
      <c r="B30" s="149"/>
      <c r="C30" s="149"/>
      <c r="D30" s="149"/>
      <c r="E30" s="149"/>
      <c r="F30" s="149"/>
      <c r="G30" s="130"/>
      <c r="H30" s="130"/>
      <c r="I30" s="165"/>
      <c r="J30" s="160" t="str">
        <f>IF(OR(IF(ISBLANK(B30),0,ISERROR(VLOOKUP(B30,Paramètres!H$3:I$569,1,0))),IF(ISBLANK(C30),0,ISERROR(VLOOKUP(C30,Paramètres!H$3:I$569,1,0))),IF(ISBLANK(D30),0,ISERROR(VLOOKUP(D30,Paramètres!H$3:I$569,1,0))),IF(ISBLANK(E30),0,ISERROR(VLOOKUP(E30,Paramètres!H$3:I$569,1,0))),IF(ISBLANK(F30),0,ISERROR(VLOOKUP(F30,Paramètres!H$3:I$569,1,0)))),"Un des codes mesures ne fait pas partie de la liste des mesures ouvertes en 2023-2024","")</f>
        <v/>
      </c>
    </row>
    <row r="31" spans="1:10" ht="25.5" customHeight="1" x14ac:dyDescent="0.25">
      <c r="A31" s="148"/>
      <c r="B31" s="149"/>
      <c r="C31" s="149"/>
      <c r="D31" s="149"/>
      <c r="E31" s="149"/>
      <c r="F31" s="149"/>
      <c r="G31" s="130"/>
      <c r="H31" s="130"/>
      <c r="I31" s="165"/>
      <c r="J31" s="160" t="str">
        <f>IF(OR(IF(ISBLANK(B31),0,ISERROR(VLOOKUP(B31,Paramètres!H$3:I$569,1,0))),IF(ISBLANK(C31),0,ISERROR(VLOOKUP(C31,Paramètres!H$3:I$569,1,0))),IF(ISBLANK(D31),0,ISERROR(VLOOKUP(D31,Paramètres!H$3:I$569,1,0))),IF(ISBLANK(E31),0,ISERROR(VLOOKUP(E31,Paramètres!H$3:I$569,1,0))),IF(ISBLANK(F31),0,ISERROR(VLOOKUP(F31,Paramètres!H$3:I$569,1,0)))),"Un des codes mesures ne fait pas partie de la liste des mesures ouvertes en 2023-2024","")</f>
        <v/>
      </c>
    </row>
    <row r="32" spans="1:10" ht="25.5" customHeight="1" x14ac:dyDescent="0.25">
      <c r="A32" s="148"/>
      <c r="B32" s="149"/>
      <c r="C32" s="149"/>
      <c r="D32" s="149"/>
      <c r="E32" s="149"/>
      <c r="F32" s="149"/>
      <c r="G32" s="130"/>
      <c r="H32" s="130"/>
      <c r="I32" s="165"/>
      <c r="J32" s="160" t="str">
        <f>IF(OR(IF(ISBLANK(B32),0,ISERROR(VLOOKUP(B32,Paramètres!H$3:I$569,1,0))),IF(ISBLANK(C32),0,ISERROR(VLOOKUP(C32,Paramètres!H$3:I$569,1,0))),IF(ISBLANK(D32),0,ISERROR(VLOOKUP(D32,Paramètres!H$3:I$569,1,0))),IF(ISBLANK(E32),0,ISERROR(VLOOKUP(E32,Paramètres!H$3:I$569,1,0))),IF(ISBLANK(F32),0,ISERROR(VLOOKUP(F32,Paramètres!H$3:I$569,1,0)))),"Un des codes mesures ne fait pas partie de la liste des mesures ouvertes en 2023-2024","")</f>
        <v/>
      </c>
    </row>
    <row r="33" spans="1:8" ht="25.5" customHeight="1" x14ac:dyDescent="0.25">
      <c r="F33" s="150" t="s">
        <v>23</v>
      </c>
      <c r="G33" s="147">
        <f>COUNTIF(G12:G32,"Oui")</f>
        <v>0</v>
      </c>
      <c r="H33" s="147">
        <f>COUNTIF(H12:H32,"Oui")</f>
        <v>0</v>
      </c>
    </row>
    <row r="34" spans="1:8" ht="25.5" customHeight="1" x14ac:dyDescent="0.25">
      <c r="A34" s="78"/>
      <c r="B34" s="78"/>
      <c r="C34" s="78"/>
      <c r="D34" s="78"/>
    </row>
  </sheetData>
  <sheetProtection selectLockedCells="1" selectUnlockedCells="1"/>
  <mergeCells count="12">
    <mergeCell ref="F8:J8"/>
    <mergeCell ref="A6:B6"/>
    <mergeCell ref="C6:F6"/>
    <mergeCell ref="A8:E8"/>
    <mergeCell ref="B10:F10"/>
    <mergeCell ref="A5:B5"/>
    <mergeCell ref="C5:F5"/>
    <mergeCell ref="A1:F1"/>
    <mergeCell ref="A3:B3"/>
    <mergeCell ref="C3:F3"/>
    <mergeCell ref="A4:B4"/>
    <mergeCell ref="C4:F4"/>
  </mergeCells>
  <printOptions horizontalCentered="1" verticalCentered="1"/>
  <pageMargins left="0.23622047244094491" right="0.23622047244094491" top="0.74803149606299213" bottom="0.74803149606299213" header="0.31496062992125984" footer="0.31496062992125984"/>
  <pageSetup paperSize="9" scale="70" firstPageNumber="0" fitToHeight="0" orientation="portrait" horizontalDpi="300" verticalDpi="300" r:id="rId1"/>
  <headerFooter alignWithMargins="0">
    <oddHeader>&amp;L&amp;"Times New Roman,Normal"&amp;12&amp;A&amp;R&amp;"Times New Roman,Normal"&amp;12V1 du 17/08/2023</oddHeader>
  </headerFooter>
  <extLst>
    <ext xmlns:x14="http://schemas.microsoft.com/office/spreadsheetml/2009/9/main" uri="{CCE6A557-97BC-4b89-ADB6-D9C93CAAB3DF}">
      <x14:dataValidations xmlns:xm="http://schemas.microsoft.com/office/excel/2006/main" count="2">
        <x14:dataValidation type="list" operator="equal" allowBlank="1" showErrorMessage="1">
          <x14:formula1>
            <xm:f>Paramètres!$E$3:$E$4</xm:f>
          </x14:formula1>
          <xm:sqref>G12:H32</xm:sqref>
        </x14:dataValidation>
        <x14:dataValidation type="list" errorStyle="warning" allowBlank="1" showDropDown="1" showInputMessage="1" errorTitle="Code mesure non ouvert en 2023" promptTitle="Code mesure non ouvert en 2023">
          <x14:formula1>
            <xm:f>Paramètres!$H$3:$H$207</xm:f>
          </x14:formula1>
          <xm:sqref>B12:F32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0"/>
    <pageSetUpPr fitToPage="1"/>
  </sheetPr>
  <dimension ref="A1:L49"/>
  <sheetViews>
    <sheetView zoomScale="90" zoomScaleNormal="90" workbookViewId="0">
      <selection activeCell="D14" sqref="D14"/>
    </sheetView>
  </sheetViews>
  <sheetFormatPr baseColWidth="10" defaultColWidth="11" defaultRowHeight="12.5" x14ac:dyDescent="0.25"/>
  <cols>
    <col min="1" max="1" width="13.54296875" customWidth="1"/>
    <col min="2" max="2" width="34.54296875" customWidth="1"/>
    <col min="3" max="6" width="15.6328125" customWidth="1"/>
    <col min="7" max="7" width="15.453125" customWidth="1"/>
    <col min="8" max="8" width="14.6328125" customWidth="1"/>
    <col min="9" max="9" width="16.453125" customWidth="1"/>
    <col min="10" max="10" width="18.36328125" customWidth="1"/>
    <col min="11" max="11" width="17.36328125" customWidth="1"/>
    <col min="12" max="12" width="13.08984375" customWidth="1"/>
  </cols>
  <sheetData>
    <row r="1" spans="1:12" s="21" customFormat="1" ht="18" customHeight="1" x14ac:dyDescent="0.25">
      <c r="A1" s="238" t="s">
        <v>70</v>
      </c>
      <c r="B1" s="239"/>
      <c r="C1" s="226" t="str">
        <f>ACCUEIL!B3</f>
        <v>Actions d'animation relative aux mesures agro-environnementales et climatiques</v>
      </c>
      <c r="D1" s="227"/>
      <c r="E1" s="227"/>
      <c r="F1" s="227"/>
      <c r="G1" s="227"/>
    </row>
    <row r="2" spans="1:12" s="21" customFormat="1" ht="18" customHeight="1" x14ac:dyDescent="0.25">
      <c r="A2" s="238" t="s">
        <v>0</v>
      </c>
      <c r="B2" s="239"/>
      <c r="C2" s="226" t="str">
        <f>ACCUEIL!B4</f>
        <v>Animation PAEC</v>
      </c>
      <c r="D2" s="227"/>
      <c r="E2" s="227"/>
      <c r="F2" s="227"/>
      <c r="G2" s="227"/>
    </row>
    <row r="3" spans="1:12" s="21" customFormat="1" ht="18.649999999999999" customHeight="1" x14ac:dyDescent="0.25">
      <c r="A3" s="238" t="s">
        <v>103</v>
      </c>
      <c r="B3" s="239"/>
      <c r="C3" s="226">
        <f>ACCUEIL!B6</f>
        <v>0</v>
      </c>
      <c r="D3" s="227"/>
      <c r="E3" s="227"/>
      <c r="F3" s="227"/>
      <c r="G3" s="227"/>
    </row>
    <row r="4" spans="1:12" s="21" customFormat="1" ht="18.649999999999999" customHeight="1" x14ac:dyDescent="0.25">
      <c r="A4" s="238" t="s">
        <v>4</v>
      </c>
      <c r="B4" s="239"/>
      <c r="C4" s="226">
        <f>ACCUEIL!B5</f>
        <v>0</v>
      </c>
      <c r="D4" s="227"/>
      <c r="E4" s="227"/>
      <c r="F4" s="227"/>
      <c r="G4" s="227"/>
    </row>
    <row r="5" spans="1:12" s="21" customFormat="1" ht="14" customHeight="1" x14ac:dyDescent="0.25"/>
    <row r="6" spans="1:12" s="21" customFormat="1" ht="41.25" customHeight="1" x14ac:dyDescent="0.25">
      <c r="A6" s="85" t="s">
        <v>91</v>
      </c>
      <c r="B6" s="85" t="s">
        <v>92</v>
      </c>
      <c r="C6" s="85" t="s">
        <v>87</v>
      </c>
      <c r="D6" s="85" t="s">
        <v>86</v>
      </c>
      <c r="E6" s="85" t="s">
        <v>54</v>
      </c>
      <c r="F6" s="85" t="s">
        <v>124</v>
      </c>
      <c r="G6" s="85" t="s">
        <v>125</v>
      </c>
      <c r="H6" s="85" t="s">
        <v>126</v>
      </c>
      <c r="I6" s="85" t="s">
        <v>127</v>
      </c>
      <c r="J6" s="85" t="s">
        <v>128</v>
      </c>
      <c r="K6" s="85" t="s">
        <v>138</v>
      </c>
      <c r="L6" s="85" t="s">
        <v>106</v>
      </c>
    </row>
    <row r="7" spans="1:12" s="21" customFormat="1" ht="17" customHeight="1" x14ac:dyDescent="0.3">
      <c r="A7" s="155" t="str">
        <f>IF(ACCUEIL!E11&lt;&gt;"",Paramètres!D3,"")</f>
        <v/>
      </c>
      <c r="B7" s="156" t="str">
        <f>IF(A7&lt;&gt;"",ACCUEIL!E11,"")</f>
        <v/>
      </c>
      <c r="C7" s="99">
        <f>SUMIF('Annexe 1 Dépenses de personnel'!$E$13:$E$42,Paramètres!D3,'Annexe 1 Dépenses de personnel'!$K$13:$K$42)</f>
        <v>0</v>
      </c>
      <c r="D7" s="99">
        <f>IF('Annexe 1 Dépenses de personnel'!L$6="Oui",C7*0.25,0)</f>
        <v>0</v>
      </c>
      <c r="E7" s="99">
        <f>SUMIF('Annexe 2  Dépenses facturées'!$C$15:$C$21,Paramètres!D3,'Annexe 2  Dépenses facturées'!$F$15:$F$21)+SUMIF('Annexe 2  Dépenses facturées'!$C$15:$C$21,Paramètres!D3,'Annexe 2  Dépenses facturées'!$H$15:$H$21)</f>
        <v>0</v>
      </c>
      <c r="F7" s="99">
        <f>E7+D7+C7</f>
        <v>0</v>
      </c>
      <c r="G7" s="99">
        <f>IF('Annexe 1 Dépenses de personnel'!L$6="Oui",1.25,1)*SUMIFS('Annexe 1 Dépenses de personnel'!K$13:K$1000,'Annexe 1 Dépenses de personnel'!B$13:B$1000,"Réalisation diagnostics liés à souscription mesures MASA",'Annexe 1 Dépenses de personnel'!E$13:E$1000,'Synthèse financière'!A7)+SUMIFS('Annexe 2  Dépenses facturées'!F$15:F$21,'Annexe 2  Dépenses facturées'!B$15:B$21,"Réalisation diagnostics liés à souscription mesures MASA",'Annexe 2  Dépenses facturées'!C$15:C$21,'Synthèse financière'!A7)+SUMIFS('Annexe 2  Dépenses facturées'!H$15:H$21,'Annexe 2  Dépenses facturées'!B$15:B$21,"Réalisation diagnostics liés à souscription mesures MASA",'Annexe 2  Dépenses facturées'!C$15:C$21,'Synthèse financière'!A7)</f>
        <v>0</v>
      </c>
      <c r="H7" s="99">
        <f>ACCUEIL!F11*650</f>
        <v>0</v>
      </c>
      <c r="I7" s="99">
        <f>IF('Annexe 1 Dépenses de personnel'!L$6="Oui",1.25,1)*SUMIFS('Annexe 1 Dépenses de personnel'!K$13:K$1000,'Annexe 1 Dépenses de personnel'!B$13:B$1000,"Réalisation plans de gestion liés à souscription mesures MASA",'Annexe 1 Dépenses de personnel'!E$13:E$1000,'Synthèse financière'!A7)+SUMIFS('Annexe 2  Dépenses facturées'!F$15:F$21,'Annexe 2  Dépenses facturées'!B$15:B$21,"Réalisation plans de gestion liés à souscription mesures MASA",'Annexe 2  Dépenses facturées'!C$15:C$21,'Synthèse financière'!A7)+SUMIFS('Annexe 2  Dépenses facturées'!H$15:H$21,'Annexe 2  Dépenses facturées'!B$15:B$21,"Réalisation plans de gestion liés à souscription mesures MASA",'Annexe 2  Dépenses facturées'!C$15:C$21,'Synthèse financière'!A7)</f>
        <v>0</v>
      </c>
      <c r="J7" s="99">
        <f>ACCUEIL!G11*1250</f>
        <v>0</v>
      </c>
      <c r="K7" s="99">
        <f>-I7-G7+F7</f>
        <v>0</v>
      </c>
      <c r="L7" s="99">
        <f>F7-IF(G7&gt;H7,G7-H7,0)-IF(I7&gt;J7,I7-J7,0)</f>
        <v>0</v>
      </c>
    </row>
    <row r="8" spans="1:12" s="21" customFormat="1" ht="17" customHeight="1" x14ac:dyDescent="0.3">
      <c r="A8" s="155" t="str">
        <f>IF(ACCUEIL!E12&lt;&gt;"",Paramètres!D4,"")</f>
        <v/>
      </c>
      <c r="B8" s="156" t="str">
        <f>IF(A8&lt;&gt;"",ACCUEIL!E12,"")</f>
        <v/>
      </c>
      <c r="C8" s="99">
        <f>SUMIF('Annexe 1 Dépenses de personnel'!$E$13:$E$42,Paramètres!D4,'Annexe 1 Dépenses de personnel'!$K$13:$K$42)</f>
        <v>0</v>
      </c>
      <c r="D8" s="99">
        <f>IF('Annexe 1 Dépenses de personnel'!L$6="Oui",C8*0.25,0)</f>
        <v>0</v>
      </c>
      <c r="E8" s="99">
        <f>SUMIF('Annexe 2  Dépenses facturées'!$C$15:$C$21,Paramètres!D4,'Annexe 2  Dépenses facturées'!$F$15:$F$21)+SUMIF('Annexe 2  Dépenses facturées'!$C$15:$C$21,Paramètres!D4,'Annexe 2  Dépenses facturées'!$H$15:$H$21)</f>
        <v>0</v>
      </c>
      <c r="F8" s="99">
        <f t="shared" ref="F8:F10" si="0">E8+D8+C8</f>
        <v>0</v>
      </c>
      <c r="G8" s="99">
        <f>IF('Annexe 1 Dépenses de personnel'!L$6="Oui",1.25,1)*SUMIFS('Annexe 1 Dépenses de personnel'!K$13:K$1000,'Annexe 1 Dépenses de personnel'!B$13:B$1000,"Réalisation diagnostics liés à souscription mesures MASA",'Annexe 1 Dépenses de personnel'!E$13:E$1000,'Synthèse financière'!A8)+SUMIFS('Annexe 2  Dépenses facturées'!F$15:F$21,'Annexe 2  Dépenses facturées'!B$15:B$21,"Réalisation diagnostics liés à souscription mesures MASA",'Annexe 2  Dépenses facturées'!C$15:C$21,'Synthèse financière'!A8)+SUMIFS('Annexe 2  Dépenses facturées'!H$15:H$21,'Annexe 2  Dépenses facturées'!B$15:B$21,"Réalisation diagnostics liés à souscription mesures MASA",'Annexe 2  Dépenses facturées'!C$15:C$21,'Synthèse financière'!A8)</f>
        <v>0</v>
      </c>
      <c r="H8" s="99">
        <f>ACCUEIL!F12*650</f>
        <v>0</v>
      </c>
      <c r="I8" s="99">
        <f>IF('Annexe 1 Dépenses de personnel'!L$6="Oui",1.25,1)*SUMIFS('Annexe 1 Dépenses de personnel'!K$13:K$1000,'Annexe 1 Dépenses de personnel'!B$13:B$1000,"Réalisation plans de gestion liés à souscription mesures MASA",'Annexe 1 Dépenses de personnel'!E$13:E$1000,'Synthèse financière'!A8)+SUMIFS('Annexe 2  Dépenses facturées'!F$15:F$21,'Annexe 2  Dépenses facturées'!B$15:B$21,"Réalisation plans de gestion liés à souscription mesures MASA",'Annexe 2  Dépenses facturées'!C$15:C$21,'Synthèse financière'!A8)+SUMIFS('Annexe 2  Dépenses facturées'!H$15:H$21,'Annexe 2  Dépenses facturées'!B$15:B$21,"Réalisation plans de gestion liés à souscription mesures MASA",'Annexe 2  Dépenses facturées'!C$15:C$21,'Synthèse financière'!A8)</f>
        <v>0</v>
      </c>
      <c r="J8" s="99">
        <f>ACCUEIL!G12*1250</f>
        <v>0</v>
      </c>
      <c r="K8" s="99">
        <f t="shared" ref="K8:K12" si="1">-I8-G8+F8</f>
        <v>0</v>
      </c>
      <c r="L8" s="99">
        <f>F8-IF(G8&gt;H8,G8-H8,0)-IF(I8&gt;J8,I8-J8,0)</f>
        <v>0</v>
      </c>
    </row>
    <row r="9" spans="1:12" s="21" customFormat="1" ht="17" customHeight="1" x14ac:dyDescent="0.3">
      <c r="A9" s="155" t="str">
        <f>IF(ACCUEIL!E13&lt;&gt;"",Paramètres!D5,"")</f>
        <v/>
      </c>
      <c r="B9" s="156" t="str">
        <f>IF(A9&lt;&gt;"",ACCUEIL!E13,"")</f>
        <v/>
      </c>
      <c r="C9" s="99">
        <f>SUMIF('Annexe 1 Dépenses de personnel'!$E$13:$E$42,Paramètres!D5,'Annexe 1 Dépenses de personnel'!$K$13:$K$42)</f>
        <v>0</v>
      </c>
      <c r="D9" s="99">
        <f>IF('Annexe 1 Dépenses de personnel'!L$6="Oui",C9*0.25,0)</f>
        <v>0</v>
      </c>
      <c r="E9" s="99">
        <f>SUMIF('Annexe 2  Dépenses facturées'!$C$15:$C$21,Paramètres!D5,'Annexe 2  Dépenses facturées'!$F$15:$F$21)+SUMIF('Annexe 2  Dépenses facturées'!$C$15:$C$21,Paramètres!D5,'Annexe 2  Dépenses facturées'!$H$15:$H$21)</f>
        <v>0</v>
      </c>
      <c r="F9" s="99">
        <f t="shared" si="0"/>
        <v>0</v>
      </c>
      <c r="G9" s="99">
        <f>IF('Annexe 1 Dépenses de personnel'!L$6="Oui",1.25,1)*SUMIFS('Annexe 1 Dépenses de personnel'!K$13:K$1000,'Annexe 1 Dépenses de personnel'!B$13:B$1000,"Réalisation diagnostics liés à souscription mesures MASA",'Annexe 1 Dépenses de personnel'!E$13:E$1000,'Synthèse financière'!A9)+SUMIFS('Annexe 2  Dépenses facturées'!F$15:F$21,'Annexe 2  Dépenses facturées'!B$15:B$21,"Réalisation diagnostics liés à souscription mesures MASA",'Annexe 2  Dépenses facturées'!C$15:C$21,'Synthèse financière'!A9)+SUMIFS('Annexe 2  Dépenses facturées'!H$15:H$21,'Annexe 2  Dépenses facturées'!B$15:B$21,"Réalisation diagnostics liés à souscription mesures MASA",'Annexe 2  Dépenses facturées'!C$15:C$21,'Synthèse financière'!A9)</f>
        <v>0</v>
      </c>
      <c r="H9" s="99">
        <f>ACCUEIL!F13*650</f>
        <v>0</v>
      </c>
      <c r="I9" s="99">
        <f>IF('Annexe 1 Dépenses de personnel'!L$6="Oui",1.25,1)*SUMIFS('Annexe 1 Dépenses de personnel'!K$13:K$1000,'Annexe 1 Dépenses de personnel'!B$13:B$1000,"Réalisation plans de gestion liés à souscription mesures MASA",'Annexe 1 Dépenses de personnel'!E$13:E$1000,'Synthèse financière'!A9)+SUMIFS('Annexe 2  Dépenses facturées'!F$15:F$21,'Annexe 2  Dépenses facturées'!B$15:B$21,"Réalisation plans de gestion liés à souscription mesures MASA",'Annexe 2  Dépenses facturées'!C$15:C$21,'Synthèse financière'!A9)+SUMIFS('Annexe 2  Dépenses facturées'!H$15:H$21,'Annexe 2  Dépenses facturées'!B$15:B$21,"Réalisation plans de gestion liés à souscription mesures MASA",'Annexe 2  Dépenses facturées'!C$15:C$21,'Synthèse financière'!A9)</f>
        <v>0</v>
      </c>
      <c r="J9" s="99">
        <f>ACCUEIL!G13*1250</f>
        <v>0</v>
      </c>
      <c r="K9" s="99">
        <f t="shared" si="1"/>
        <v>0</v>
      </c>
      <c r="L9" s="99">
        <f>F9-IF(G9&gt;H9,G9-H9,0)-IF(I9&gt;J9,I9-J9,0)</f>
        <v>0</v>
      </c>
    </row>
    <row r="10" spans="1:12" s="21" customFormat="1" ht="17" customHeight="1" x14ac:dyDescent="0.3">
      <c r="A10" s="155" t="str">
        <f>IF(ACCUEIL!E14&lt;&gt;"",Paramètres!D6,"")</f>
        <v/>
      </c>
      <c r="B10" s="156" t="str">
        <f>IF(A10&lt;&gt;"",ACCUEIL!E14,"")</f>
        <v/>
      </c>
      <c r="C10" s="99">
        <f>SUMIF('Annexe 1 Dépenses de personnel'!$E$13:$E$42,Paramètres!D6,'Annexe 1 Dépenses de personnel'!$K$13:$K$42)</f>
        <v>0</v>
      </c>
      <c r="D10" s="99">
        <f>IF('Annexe 1 Dépenses de personnel'!L$6="Oui",C10*0.25,0)</f>
        <v>0</v>
      </c>
      <c r="E10" s="99">
        <f>SUMIF('Annexe 2  Dépenses facturées'!$C$15:$C$21,Paramètres!D6,'Annexe 2  Dépenses facturées'!$F$15:$F$21)+SUMIF('Annexe 2  Dépenses facturées'!$C$15:$C$21,Paramètres!D6,'Annexe 2  Dépenses facturées'!$H$15:$H$21)</f>
        <v>0</v>
      </c>
      <c r="F10" s="99">
        <f t="shared" si="0"/>
        <v>0</v>
      </c>
      <c r="G10" s="99">
        <f>IF('Annexe 1 Dépenses de personnel'!L$6="Oui",1.25,1)*SUMIFS('Annexe 1 Dépenses de personnel'!K$13:K$1000,'Annexe 1 Dépenses de personnel'!B$13:B$1000,"Réalisation diagnostics liés à souscription mesures MASA",'Annexe 1 Dépenses de personnel'!E$13:E$1000,'Synthèse financière'!A10)+SUMIFS('Annexe 2  Dépenses facturées'!F$15:F$21,'Annexe 2  Dépenses facturées'!B$15:B$21,"Réalisation diagnostics liés à souscription mesures MASA",'Annexe 2  Dépenses facturées'!C$15:C$21,'Synthèse financière'!A10)+SUMIFS('Annexe 2  Dépenses facturées'!H$15:H$21,'Annexe 2  Dépenses facturées'!B$15:B$21,"Réalisation diagnostics liés à souscription mesures MASA",'Annexe 2  Dépenses facturées'!C$15:C$21,'Synthèse financière'!A10)</f>
        <v>0</v>
      </c>
      <c r="H10" s="99">
        <f>ACCUEIL!F14*650</f>
        <v>0</v>
      </c>
      <c r="I10" s="99">
        <f>IF('Annexe 1 Dépenses de personnel'!L$6="Oui",1.25,1)*SUMIFS('Annexe 1 Dépenses de personnel'!K$13:K$1000,'Annexe 1 Dépenses de personnel'!B$13:B$1000,"Réalisation plans de gestion liés à souscription mesures MASA",'Annexe 1 Dépenses de personnel'!E$13:E$1000,'Synthèse financière'!A10)+SUMIFS('Annexe 2  Dépenses facturées'!F$15:F$21,'Annexe 2  Dépenses facturées'!B$15:B$21,"Réalisation plans de gestion liés à souscription mesures MASA",'Annexe 2  Dépenses facturées'!C$15:C$21,'Synthèse financière'!A10)+SUMIFS('Annexe 2  Dépenses facturées'!H$15:H$21,'Annexe 2  Dépenses facturées'!B$15:B$21,"Réalisation plans de gestion liés à souscription mesures MASA",'Annexe 2  Dépenses facturées'!C$15:C$21,'Synthèse financière'!A10)</f>
        <v>0</v>
      </c>
      <c r="J10" s="99">
        <f>ACCUEIL!G14*1250</f>
        <v>0</v>
      </c>
      <c r="K10" s="99">
        <f t="shared" si="1"/>
        <v>0</v>
      </c>
      <c r="L10" s="99">
        <f>F10-IF(G10&gt;H10,G10-H10,0)-IF(I10&gt;J10,I10-J10,0)</f>
        <v>0</v>
      </c>
    </row>
    <row r="11" spans="1:12" s="21" customFormat="1" ht="17" customHeight="1" x14ac:dyDescent="0.3">
      <c r="A11" s="155" t="str">
        <f>IF(ACCUEIL!E15&lt;&gt;"",Paramètres!D7,"")</f>
        <v/>
      </c>
      <c r="B11" s="156" t="str">
        <f>IF(A11&lt;&gt;"",ACCUEIL!E15,"")</f>
        <v/>
      </c>
      <c r="C11" s="99">
        <f>SUMIF('Annexe 1 Dépenses de personnel'!$E$13:$E$42,Paramètres!D6,'Annexe 1 Dépenses de personnel'!$K$13:$K$42)</f>
        <v>0</v>
      </c>
      <c r="D11" s="99">
        <f>IF('Annexe 1 Dépenses de personnel'!L$6="Oui",C11*0.25,0)</f>
        <v>0</v>
      </c>
      <c r="E11" s="99">
        <f>SUMIF('Annexe 2  Dépenses facturées'!$C$15:$C$21,Paramètres!D7,'Annexe 2  Dépenses facturées'!$F$15:$F$21)+SUMIF('Annexe 2  Dépenses facturées'!$C$15:$C$21,Paramètres!D7,'Annexe 2  Dépenses facturées'!$H$15:$H$21)</f>
        <v>0</v>
      </c>
      <c r="F11" s="99">
        <f>E11+D11+C11</f>
        <v>0</v>
      </c>
      <c r="G11" s="99">
        <f>IF('Annexe 1 Dépenses de personnel'!L$6="Oui",1.25,1)*SUMIFS('Annexe 1 Dépenses de personnel'!K$13:K$1000,'Annexe 1 Dépenses de personnel'!B$13:B$1000,"Réalisation diagnostics liés à souscription mesures MASA",'Annexe 1 Dépenses de personnel'!E$13:E$1000,'Synthèse financière'!A11)+SUMIFS('Annexe 2  Dépenses facturées'!F$15:F$21,'Annexe 2  Dépenses facturées'!B$15:B$21,"Réalisation diagnostics liés à souscription mesures MASA",'Annexe 2  Dépenses facturées'!C$15:C$21,'Synthèse financière'!A11)+SUMIFS('Annexe 2  Dépenses facturées'!H$15:H$21,'Annexe 2  Dépenses facturées'!B$15:B$21,"Réalisation diagnostics liés à souscription mesures MASA",'Annexe 2  Dépenses facturées'!C$15:C$21,'Synthèse financière'!A11)</f>
        <v>0</v>
      </c>
      <c r="H11" s="99">
        <f>ACCUEIL!F15*650</f>
        <v>0</v>
      </c>
      <c r="I11" s="99">
        <f>IF('Annexe 1 Dépenses de personnel'!L$6="Oui",1.25,1)*SUMIFS('Annexe 1 Dépenses de personnel'!K$13:K$1000,'Annexe 1 Dépenses de personnel'!B$13:B$1000,"Réalisation plans de gestion liés à souscription mesures MASA",'Annexe 1 Dépenses de personnel'!E$13:E$1000,'Synthèse financière'!A11)+SUMIFS('Annexe 2  Dépenses facturées'!F$15:F$21,'Annexe 2  Dépenses facturées'!B$15:B$21,"Réalisation plans de gestion liés à souscription mesures MASA",'Annexe 2  Dépenses facturées'!C$15:C$21,'Synthèse financière'!A11)+SUMIFS('Annexe 2  Dépenses facturées'!H$15:H$21,'Annexe 2  Dépenses facturées'!B$15:B$21,"Réalisation plans de gestion liés à souscription mesures MASA",'Annexe 2  Dépenses facturées'!C$15:C$21,'Synthèse financière'!A11)</f>
        <v>0</v>
      </c>
      <c r="J11" s="99">
        <f>ACCUEIL!G15*1250</f>
        <v>0</v>
      </c>
      <c r="K11" s="99">
        <f t="shared" si="1"/>
        <v>0</v>
      </c>
      <c r="L11" s="99">
        <f>F11-IF(G11&gt;H11,G11-H11,0)-IF(I11&gt;J11,I11-J11,0)</f>
        <v>0</v>
      </c>
    </row>
    <row r="12" spans="1:12" s="21" customFormat="1" ht="17" customHeight="1" x14ac:dyDescent="0.3">
      <c r="A12" s="223" t="s">
        <v>23</v>
      </c>
      <c r="B12" s="224"/>
      <c r="C12" s="100">
        <f t="shared" ref="C12" si="2">C7+C8+C11+C9+C10</f>
        <v>0</v>
      </c>
      <c r="D12" s="100">
        <f>D7+D8+D11+D9+D10</f>
        <v>0</v>
      </c>
      <c r="E12" s="100">
        <f>E7+E8+E11+E9+E10</f>
        <v>0</v>
      </c>
      <c r="F12" s="100">
        <f>F7+F8+F11+F9+F10</f>
        <v>0</v>
      </c>
      <c r="G12" s="100">
        <f t="shared" ref="G12:L12" si="3">G7+G8+G11+G9+G10</f>
        <v>0</v>
      </c>
      <c r="H12" s="100">
        <f t="shared" si="3"/>
        <v>0</v>
      </c>
      <c r="I12" s="100">
        <f t="shared" si="3"/>
        <v>0</v>
      </c>
      <c r="J12" s="100">
        <f t="shared" si="3"/>
        <v>0</v>
      </c>
      <c r="K12" s="110">
        <f t="shared" si="1"/>
        <v>0</v>
      </c>
      <c r="L12" s="100">
        <f t="shared" si="3"/>
        <v>0</v>
      </c>
    </row>
    <row r="13" spans="1:12" s="29" customFormat="1" ht="14.4" customHeight="1" x14ac:dyDescent="0.25">
      <c r="A13" s="45"/>
      <c r="B13" s="45"/>
      <c r="C13" s="45"/>
      <c r="D13" s="45"/>
      <c r="E13" s="45"/>
      <c r="F13" s="21"/>
    </row>
    <row r="14" spans="1:12" s="29" customFormat="1" ht="25.5" customHeight="1" x14ac:dyDescent="0.25">
      <c r="A14" s="47" t="s">
        <v>73</v>
      </c>
      <c r="B14" s="47"/>
      <c r="C14" s="46"/>
      <c r="D14" s="152"/>
      <c r="E14" s="45"/>
    </row>
    <row r="15" spans="1:12" s="29" customFormat="1" ht="11" customHeight="1" x14ac:dyDescent="0.25">
      <c r="A15" s="121"/>
      <c r="B15" s="121"/>
      <c r="C15" s="122"/>
      <c r="D15" s="123"/>
      <c r="E15" s="45"/>
    </row>
    <row r="16" spans="1:12" s="29" customFormat="1" ht="19.25" customHeight="1" x14ac:dyDescent="0.25">
      <c r="A16" s="216" t="s">
        <v>148</v>
      </c>
      <c r="B16" s="217"/>
      <c r="C16" s="217"/>
      <c r="D16" s="218"/>
      <c r="E16" s="45"/>
    </row>
    <row r="18" spans="1:6" s="21" customFormat="1" ht="56.25" customHeight="1" x14ac:dyDescent="0.25">
      <c r="A18" s="245" t="s">
        <v>22</v>
      </c>
      <c r="B18" s="246"/>
      <c r="C18" s="83" t="s">
        <v>152</v>
      </c>
      <c r="D18" s="109" t="s">
        <v>147</v>
      </c>
      <c r="E18" s="109" t="s">
        <v>146</v>
      </c>
    </row>
    <row r="19" spans="1:6" s="21" customFormat="1" ht="21.65" customHeight="1" x14ac:dyDescent="0.25">
      <c r="A19" s="221" t="s">
        <v>143</v>
      </c>
      <c r="B19" s="222"/>
      <c r="C19" s="120">
        <f>D41</f>
        <v>0</v>
      </c>
      <c r="D19" s="237"/>
      <c r="E19" s="237"/>
    </row>
    <row r="20" spans="1:6" s="21" customFormat="1" ht="18.649999999999999" customHeight="1" x14ac:dyDescent="0.3">
      <c r="A20" s="241" t="s">
        <v>142</v>
      </c>
      <c r="B20" s="242"/>
      <c r="C20" s="101">
        <f>'Annexe 2  Dépenses facturées'!I4</f>
        <v>0</v>
      </c>
      <c r="D20" s="237"/>
      <c r="E20" s="237"/>
      <c r="F20" s="107"/>
    </row>
    <row r="21" spans="1:6" s="21" customFormat="1" ht="18.649999999999999" customHeight="1" x14ac:dyDescent="0.3">
      <c r="A21" s="243" t="s">
        <v>87</v>
      </c>
      <c r="B21" s="244"/>
      <c r="C21" s="101">
        <f>'Annexe 1 Dépenses de personnel'!L5</f>
        <v>0</v>
      </c>
      <c r="D21" s="237"/>
      <c r="E21" s="237"/>
    </row>
    <row r="22" spans="1:6" s="21" customFormat="1" ht="18.649999999999999" customHeight="1" x14ac:dyDescent="0.3">
      <c r="A22" s="243" t="s">
        <v>145</v>
      </c>
      <c r="B22" s="244"/>
      <c r="C22" s="101">
        <f>'Annexe 1 Dépenses de personnel'!L7</f>
        <v>0</v>
      </c>
      <c r="D22" s="237"/>
      <c r="E22" s="237"/>
    </row>
    <row r="23" spans="1:6" s="21" customFormat="1" ht="18.649999999999999" customHeight="1" x14ac:dyDescent="0.3">
      <c r="A23" s="228" t="s">
        <v>149</v>
      </c>
      <c r="B23" s="229"/>
      <c r="C23" s="100">
        <f>C20+C21+C22</f>
        <v>0</v>
      </c>
      <c r="D23" s="124">
        <f>C23-E23</f>
        <v>0</v>
      </c>
      <c r="E23" s="124">
        <f>G12+I12</f>
        <v>0</v>
      </c>
      <c r="F23" s="30"/>
    </row>
    <row r="24" spans="1:6" s="21" customFormat="1" ht="18.649999999999999" customHeight="1" x14ac:dyDescent="0.3">
      <c r="A24" s="228" t="s">
        <v>150</v>
      </c>
      <c r="B24" s="229"/>
      <c r="C24" s="100">
        <f>L12</f>
        <v>0</v>
      </c>
      <c r="D24" s="124">
        <f>K12</f>
        <v>0</v>
      </c>
      <c r="E24" s="124">
        <f>C24-D24</f>
        <v>0</v>
      </c>
    </row>
    <row r="25" spans="1:6" s="21" customFormat="1" ht="30" customHeight="1" x14ac:dyDescent="0.3">
      <c r="A25" s="221" t="s">
        <v>141</v>
      </c>
      <c r="B25" s="222"/>
      <c r="C25" s="151"/>
      <c r="D25" s="232"/>
      <c r="E25" s="232"/>
      <c r="F25" s="232"/>
    </row>
    <row r="26" spans="1:6" s="21" customFormat="1" ht="18.649999999999999" customHeight="1" x14ac:dyDescent="0.3">
      <c r="A26" s="228" t="s">
        <v>151</v>
      </c>
      <c r="B26" s="229"/>
      <c r="C26" s="100">
        <f>MIN(C24,C25)</f>
        <v>0</v>
      </c>
    </row>
    <row r="27" spans="1:6" s="21" customFormat="1" ht="13" x14ac:dyDescent="0.25">
      <c r="D27" s="30"/>
      <c r="E27" s="30"/>
    </row>
    <row r="28" spans="1:6" s="21" customFormat="1" ht="16.5" customHeight="1" x14ac:dyDescent="0.25">
      <c r="A28" s="216" t="s">
        <v>55</v>
      </c>
      <c r="B28" s="217"/>
      <c r="C28" s="217"/>
      <c r="D28" s="218"/>
    </row>
    <row r="29" spans="1:6" ht="8.4" customHeight="1" x14ac:dyDescent="0.25"/>
    <row r="30" spans="1:6" ht="22.4" customHeight="1" x14ac:dyDescent="0.3">
      <c r="A30" s="31"/>
      <c r="B30" s="240" t="s">
        <v>24</v>
      </c>
      <c r="C30" s="240"/>
      <c r="D30" s="84" t="s">
        <v>65</v>
      </c>
      <c r="E30" s="82" t="s">
        <v>89</v>
      </c>
    </row>
    <row r="31" spans="1:6" ht="15" customHeight="1" x14ac:dyDescent="0.3">
      <c r="A31" s="230"/>
      <c r="B31" s="225" t="s">
        <v>56</v>
      </c>
      <c r="C31" s="225"/>
      <c r="D31" s="102">
        <f>E31*C26</f>
        <v>0</v>
      </c>
      <c r="E31" s="153">
        <f>D14</f>
        <v>0</v>
      </c>
      <c r="F31" s="77"/>
    </row>
    <row r="32" spans="1:6" ht="15" customHeight="1" x14ac:dyDescent="0.3">
      <c r="A32" s="231"/>
      <c r="B32" s="225" t="s">
        <v>57</v>
      </c>
      <c r="C32" s="225"/>
      <c r="D32" s="103">
        <f>E32*C26</f>
        <v>0</v>
      </c>
      <c r="E32" s="154">
        <v>0</v>
      </c>
    </row>
    <row r="33" spans="1:6" ht="15" customHeight="1" x14ac:dyDescent="0.3">
      <c r="A33" s="231"/>
      <c r="B33" s="225" t="s">
        <v>25</v>
      </c>
      <c r="C33" s="225"/>
      <c r="D33" s="103">
        <f>E33*C26</f>
        <v>0</v>
      </c>
      <c r="E33" s="154"/>
    </row>
    <row r="34" spans="1:6" ht="15" customHeight="1" x14ac:dyDescent="0.3">
      <c r="A34" s="231"/>
      <c r="B34" s="225" t="s">
        <v>26</v>
      </c>
      <c r="C34" s="225"/>
      <c r="D34" s="103">
        <f>E34*C26</f>
        <v>0</v>
      </c>
      <c r="E34" s="154">
        <v>0</v>
      </c>
    </row>
    <row r="35" spans="1:6" ht="15" customHeight="1" x14ac:dyDescent="0.3">
      <c r="A35" s="231"/>
      <c r="B35" s="225" t="s">
        <v>27</v>
      </c>
      <c r="C35" s="225"/>
      <c r="D35" s="103">
        <f>E35*C26</f>
        <v>0</v>
      </c>
      <c r="E35" s="154">
        <v>0</v>
      </c>
    </row>
    <row r="36" spans="1:6" ht="15" customHeight="1" x14ac:dyDescent="0.3">
      <c r="A36" s="231"/>
      <c r="B36" s="225" t="s">
        <v>28</v>
      </c>
      <c r="C36" s="225"/>
      <c r="D36" s="103">
        <f>E36*C26</f>
        <v>0</v>
      </c>
      <c r="E36" s="154">
        <v>0</v>
      </c>
    </row>
    <row r="37" spans="1:6" ht="19.399999999999999" customHeight="1" x14ac:dyDescent="0.25">
      <c r="A37" s="231"/>
      <c r="B37" s="219" t="s">
        <v>29</v>
      </c>
      <c r="C37" s="220"/>
      <c r="D37" s="112">
        <f>SUM('Synthèse financière'!D31:D36)</f>
        <v>0</v>
      </c>
      <c r="E37" s="105">
        <f>SUM(E31:E36)</f>
        <v>0</v>
      </c>
    </row>
    <row r="38" spans="1:6" ht="15" customHeight="1" x14ac:dyDescent="0.3">
      <c r="A38" s="231"/>
      <c r="B38" s="225" t="s">
        <v>93</v>
      </c>
      <c r="C38" s="225"/>
      <c r="D38" s="104">
        <f>D41-D39-D37</f>
        <v>0</v>
      </c>
      <c r="E38" s="77" t="str">
        <f>IF(E37&gt;100%,"Réduire le taux d'aide MAA manuellement en E28","")</f>
        <v/>
      </c>
      <c r="F38" s="77"/>
    </row>
    <row r="39" spans="1:6" ht="15" customHeight="1" x14ac:dyDescent="0.3">
      <c r="A39" s="231"/>
      <c r="B39" s="233" t="s">
        <v>84</v>
      </c>
      <c r="C39" s="234"/>
      <c r="D39" s="104">
        <f>ACCUEIL!E4</f>
        <v>0</v>
      </c>
    </row>
    <row r="40" spans="1:6" ht="15" customHeight="1" x14ac:dyDescent="0.3">
      <c r="A40" s="231"/>
      <c r="B40" s="219" t="s">
        <v>30</v>
      </c>
      <c r="C40" s="220"/>
      <c r="D40" s="104">
        <f>D38+D39</f>
        <v>0</v>
      </c>
    </row>
    <row r="41" spans="1:6" ht="15" customHeight="1" x14ac:dyDescent="0.3">
      <c r="A41" s="231"/>
      <c r="B41" s="235" t="s">
        <v>144</v>
      </c>
      <c r="C41" s="236"/>
      <c r="D41" s="104">
        <f>'Annexe 1 Dépenses de personnel'!L8+'Annexe 2  Dépenses facturées'!I3</f>
        <v>0</v>
      </c>
    </row>
    <row r="44" spans="1:6" s="52" customFormat="1" x14ac:dyDescent="0.25">
      <c r="A44"/>
      <c r="B44"/>
      <c r="C44"/>
      <c r="D44"/>
      <c r="E44"/>
    </row>
    <row r="45" spans="1:6" ht="21" customHeight="1" x14ac:dyDescent="0.25"/>
    <row r="46" spans="1:6" ht="21" customHeight="1" x14ac:dyDescent="0.25"/>
    <row r="47" spans="1:6" ht="21" customHeight="1" x14ac:dyDescent="0.25"/>
    <row r="48" spans="1:6" ht="21" customHeight="1" x14ac:dyDescent="0.25"/>
    <row r="49" ht="21" customHeight="1" x14ac:dyDescent="0.25"/>
  </sheetData>
  <sheetProtection selectLockedCells="1" selectUnlockedCells="1"/>
  <mergeCells count="35">
    <mergeCell ref="A1:B1"/>
    <mergeCell ref="A2:B2"/>
    <mergeCell ref="A4:B4"/>
    <mergeCell ref="B30:C30"/>
    <mergeCell ref="A20:B20"/>
    <mergeCell ref="A21:B21"/>
    <mergeCell ref="A22:B22"/>
    <mergeCell ref="A23:B23"/>
    <mergeCell ref="A25:B25"/>
    <mergeCell ref="A26:B26"/>
    <mergeCell ref="C1:G1"/>
    <mergeCell ref="C2:G2"/>
    <mergeCell ref="C4:G4"/>
    <mergeCell ref="A18:B18"/>
    <mergeCell ref="A16:D16"/>
    <mergeCell ref="A3:B3"/>
    <mergeCell ref="C3:G3"/>
    <mergeCell ref="A24:B24"/>
    <mergeCell ref="A31:A41"/>
    <mergeCell ref="D25:F25"/>
    <mergeCell ref="B34:C34"/>
    <mergeCell ref="B35:C35"/>
    <mergeCell ref="B36:C36"/>
    <mergeCell ref="B39:C39"/>
    <mergeCell ref="B40:C40"/>
    <mergeCell ref="B38:C38"/>
    <mergeCell ref="B41:C41"/>
    <mergeCell ref="B31:C31"/>
    <mergeCell ref="B32:C32"/>
    <mergeCell ref="D19:E22"/>
    <mergeCell ref="A28:D28"/>
    <mergeCell ref="B37:C37"/>
    <mergeCell ref="A19:B19"/>
    <mergeCell ref="A12:B12"/>
    <mergeCell ref="B33:C33"/>
  </mergeCells>
  <printOptions horizontalCentered="1" verticalCentered="1"/>
  <pageMargins left="0.23622047244094491" right="0.23622047244094491" top="0.74803149606299213" bottom="0.74803149606299213" header="0.31496062992125984" footer="0.31496062992125984"/>
  <pageSetup paperSize="9" scale="70" firstPageNumber="0" fitToHeight="0" orientation="landscape" horizontalDpi="300" verticalDpi="300" r:id="rId1"/>
  <headerFooter alignWithMargins="0">
    <oddHeader>&amp;L&amp;"Times New Roman,Normal"&amp;12&amp;A&amp;R&amp;"Times New Roman,Normal"&amp;12V1 du 17/08/2023</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pageSetUpPr fitToPage="1"/>
  </sheetPr>
  <dimension ref="A1:F45"/>
  <sheetViews>
    <sheetView showGridLines="0" zoomScale="75" zoomScaleNormal="75" zoomScaleSheetLayoutView="80" workbookViewId="0">
      <selection activeCell="A16" sqref="A16"/>
    </sheetView>
  </sheetViews>
  <sheetFormatPr baseColWidth="10" defaultColWidth="11" defaultRowHeight="12.5" x14ac:dyDescent="0.25"/>
  <cols>
    <col min="1" max="1" width="17.54296875" customWidth="1"/>
    <col min="2" max="2" width="23.453125" customWidth="1"/>
    <col min="3" max="3" width="28.54296875" customWidth="1"/>
    <col min="4" max="4" width="42.54296875" customWidth="1"/>
    <col min="5" max="5" width="45.453125" customWidth="1"/>
    <col min="6" max="6" width="26.453125" customWidth="1"/>
    <col min="13" max="13" width="13.54296875" customWidth="1"/>
  </cols>
  <sheetData>
    <row r="1" spans="1:6" s="32" customFormat="1" ht="29.15" customHeight="1" x14ac:dyDescent="0.3">
      <c r="A1" s="207" t="s">
        <v>31</v>
      </c>
      <c r="B1" s="207"/>
      <c r="C1" s="207"/>
      <c r="D1" s="207"/>
      <c r="E1" s="207"/>
      <c r="F1" s="207"/>
    </row>
    <row r="2" spans="1:6" s="20" customFormat="1" ht="11" customHeight="1" x14ac:dyDescent="0.25">
      <c r="A2" s="33"/>
      <c r="B2" s="33"/>
      <c r="C2" s="33"/>
      <c r="D2" s="33"/>
      <c r="E2" s="33"/>
      <c r="F2" s="33"/>
    </row>
    <row r="3" spans="1:6" s="20" customFormat="1" ht="26.75" customHeight="1" x14ac:dyDescent="0.25">
      <c r="A3" s="202" t="str">
        <f>ACCUEIL!A6</f>
        <v>N° dossier OSIRIS</v>
      </c>
      <c r="B3" s="203"/>
      <c r="C3" s="208">
        <f>ACCUEIL!B6</f>
        <v>0</v>
      </c>
      <c r="D3" s="209"/>
      <c r="E3" s="209"/>
      <c r="F3" s="209"/>
    </row>
    <row r="4" spans="1:6" s="20" customFormat="1" ht="20.149999999999999" customHeight="1" x14ac:dyDescent="0.25">
      <c r="A4" s="202" t="str">
        <f>ACCUEIL!A3</f>
        <v>Type d'opérations</v>
      </c>
      <c r="B4" s="203"/>
      <c r="C4" s="210" t="str">
        <f>ACCUEIL!B3</f>
        <v>Actions d'animation relative aux mesures agro-environnementales et climatiques</v>
      </c>
      <c r="D4" s="211"/>
      <c r="E4" s="211"/>
      <c r="F4" s="212"/>
    </row>
    <row r="5" spans="1:6" s="20" customFormat="1" ht="28.5" customHeight="1" x14ac:dyDescent="0.25">
      <c r="A5" s="202" t="s">
        <v>0</v>
      </c>
      <c r="B5" s="203"/>
      <c r="C5" s="204" t="str">
        <f>ACCUEIL!B4</f>
        <v>Animation PAEC</v>
      </c>
      <c r="D5" s="205"/>
      <c r="E5" s="205"/>
      <c r="F5" s="206"/>
    </row>
    <row r="6" spans="1:6" s="20" customFormat="1" ht="35.25" customHeight="1" x14ac:dyDescent="0.25">
      <c r="A6" s="202" t="s">
        <v>4</v>
      </c>
      <c r="B6" s="203"/>
      <c r="C6" s="204">
        <f>ACCUEIL!B5</f>
        <v>0</v>
      </c>
      <c r="D6" s="205"/>
      <c r="E6" s="205"/>
      <c r="F6" s="206"/>
    </row>
    <row r="7" spans="1:6" s="20" customFormat="1" ht="29.15" customHeight="1" x14ac:dyDescent="0.25">
      <c r="A7" s="250" t="s">
        <v>32</v>
      </c>
      <c r="B7" s="251"/>
      <c r="C7" s="253"/>
      <c r="D7" s="254"/>
      <c r="E7" s="254"/>
      <c r="F7" s="255"/>
    </row>
    <row r="8" spans="1:6" ht="18" customHeight="1" x14ac:dyDescent="0.25">
      <c r="A8" s="33"/>
      <c r="B8" s="33"/>
      <c r="C8" s="33"/>
      <c r="D8" s="34"/>
      <c r="E8" s="34"/>
      <c r="F8" s="34"/>
    </row>
    <row r="9" spans="1:6" ht="36.75" customHeight="1" x14ac:dyDescent="0.25">
      <c r="A9" s="35" t="s">
        <v>33</v>
      </c>
      <c r="B9" s="35"/>
      <c r="C9" s="35"/>
      <c r="D9" s="36"/>
      <c r="E9" s="33"/>
      <c r="F9" s="33"/>
    </row>
    <row r="10" spans="1:6" s="21" customFormat="1" ht="122.25" customHeight="1" x14ac:dyDescent="0.25">
      <c r="A10" s="213" t="s">
        <v>72</v>
      </c>
      <c r="B10" s="213"/>
      <c r="C10" s="213"/>
      <c r="D10" s="213"/>
      <c r="E10" s="213"/>
      <c r="F10" s="37"/>
    </row>
    <row r="11" spans="1:6" ht="28.25" customHeight="1" x14ac:dyDescent="0.25">
      <c r="A11" s="79"/>
      <c r="B11" s="79"/>
      <c r="C11" s="249" t="s">
        <v>34</v>
      </c>
      <c r="D11" s="249"/>
      <c r="E11" s="80" t="s">
        <v>35</v>
      </c>
      <c r="F11" s="78"/>
    </row>
    <row r="12" spans="1:6" x14ac:dyDescent="0.25">
      <c r="A12" s="79"/>
      <c r="B12" s="79"/>
      <c r="C12" s="79"/>
      <c r="D12" s="79"/>
      <c r="E12" s="78"/>
      <c r="F12" s="78"/>
    </row>
    <row r="13" spans="1:6" ht="13" x14ac:dyDescent="0.25">
      <c r="A13" s="81">
        <f>MIN('Fiche type déclaration temps'!A16:A998)</f>
        <v>0</v>
      </c>
      <c r="B13" s="78"/>
      <c r="C13" s="78"/>
      <c r="D13" s="79"/>
      <c r="E13" s="78"/>
      <c r="F13" s="78"/>
    </row>
    <row r="14" spans="1:6" ht="28.4" customHeight="1" x14ac:dyDescent="0.25">
      <c r="A14" s="81">
        <f>MAX('Fiche type déclaration temps'!A16:A998)</f>
        <v>0</v>
      </c>
      <c r="B14" s="252" t="str">
        <f>IF(OR(B16&gt;10,B17&gt;10,B18&gt;10,B19&gt;10,B20&gt;10,B21&gt;10,B22&gt;10,B23&gt;10,B24&gt;10,B25&gt;10,B26&gt;10,B27&gt;10,B28&gt;10,B29&gt;10,B30&gt;10,B31&gt;10,B32&gt;10,B33&gt;10,B34&gt;10,B35&gt;10,B36&gt;10),"Attention le plafond de travail quotidien est dépassé","")</f>
        <v/>
      </c>
      <c r="C14" s="252"/>
      <c r="D14" s="252"/>
      <c r="E14" s="252"/>
      <c r="F14" s="78"/>
    </row>
    <row r="15" spans="1:6" ht="59.75" customHeight="1" x14ac:dyDescent="0.25">
      <c r="A15" s="25" t="s">
        <v>21</v>
      </c>
      <c r="B15" s="25" t="s">
        <v>36</v>
      </c>
      <c r="C15" s="25" t="s">
        <v>71</v>
      </c>
      <c r="D15" s="25" t="s">
        <v>37</v>
      </c>
      <c r="E15" s="25" t="s">
        <v>58</v>
      </c>
      <c r="F15" s="25" t="s">
        <v>75</v>
      </c>
    </row>
    <row r="16" spans="1:6" ht="25.5" customHeight="1" x14ac:dyDescent="0.25">
      <c r="A16" s="148"/>
      <c r="B16" s="149"/>
      <c r="C16" s="149"/>
      <c r="D16" s="130"/>
      <c r="E16" s="162"/>
      <c r="F16" s="162"/>
    </row>
    <row r="17" spans="1:6" ht="25.5" customHeight="1" x14ac:dyDescent="0.25">
      <c r="A17" s="148"/>
      <c r="B17" s="149"/>
      <c r="C17" s="149"/>
      <c r="D17" s="130"/>
      <c r="E17" s="162"/>
      <c r="F17" s="162"/>
    </row>
    <row r="18" spans="1:6" ht="25.5" customHeight="1" x14ac:dyDescent="0.25">
      <c r="A18" s="148"/>
      <c r="B18" s="149"/>
      <c r="C18" s="149"/>
      <c r="D18" s="130"/>
      <c r="E18" s="162"/>
      <c r="F18" s="162"/>
    </row>
    <row r="19" spans="1:6" ht="25.5" customHeight="1" x14ac:dyDescent="0.25">
      <c r="A19" s="148"/>
      <c r="B19" s="149"/>
      <c r="C19" s="149"/>
      <c r="D19" s="130"/>
      <c r="E19" s="162"/>
      <c r="F19" s="162"/>
    </row>
    <row r="20" spans="1:6" ht="25.5" customHeight="1" x14ac:dyDescent="0.25">
      <c r="A20" s="148"/>
      <c r="B20" s="149"/>
      <c r="C20" s="149"/>
      <c r="D20" s="130"/>
      <c r="E20" s="162"/>
      <c r="F20" s="162"/>
    </row>
    <row r="21" spans="1:6" ht="25.5" customHeight="1" x14ac:dyDescent="0.25">
      <c r="A21" s="148"/>
      <c r="B21" s="149"/>
      <c r="C21" s="149"/>
      <c r="D21" s="130"/>
      <c r="E21" s="162"/>
      <c r="F21" s="162"/>
    </row>
    <row r="22" spans="1:6" ht="25.5" customHeight="1" x14ac:dyDescent="0.25">
      <c r="A22" s="148"/>
      <c r="B22" s="149"/>
      <c r="C22" s="149"/>
      <c r="D22" s="130"/>
      <c r="E22" s="162"/>
      <c r="F22" s="162"/>
    </row>
    <row r="23" spans="1:6" ht="25.5" customHeight="1" x14ac:dyDescent="0.25">
      <c r="A23" s="148"/>
      <c r="B23" s="149"/>
      <c r="C23" s="149"/>
      <c r="D23" s="130"/>
      <c r="E23" s="162"/>
      <c r="F23" s="162"/>
    </row>
    <row r="24" spans="1:6" ht="25.5" customHeight="1" x14ac:dyDescent="0.25">
      <c r="A24" s="148"/>
      <c r="B24" s="149"/>
      <c r="C24" s="149"/>
      <c r="D24" s="130"/>
      <c r="E24" s="162"/>
      <c r="F24" s="162"/>
    </row>
    <row r="25" spans="1:6" ht="25.5" customHeight="1" x14ac:dyDescent="0.25">
      <c r="A25" s="148"/>
      <c r="B25" s="149"/>
      <c r="C25" s="149"/>
      <c r="D25" s="130"/>
      <c r="E25" s="162"/>
      <c r="F25" s="162"/>
    </row>
    <row r="26" spans="1:6" ht="25.5" customHeight="1" x14ac:dyDescent="0.25">
      <c r="A26" s="148"/>
      <c r="B26" s="149"/>
      <c r="C26" s="149"/>
      <c r="D26" s="130"/>
      <c r="E26" s="162"/>
      <c r="F26" s="162"/>
    </row>
    <row r="27" spans="1:6" ht="25.5" customHeight="1" x14ac:dyDescent="0.25">
      <c r="A27" s="148"/>
      <c r="B27" s="149"/>
      <c r="C27" s="149"/>
      <c r="D27" s="130"/>
      <c r="E27" s="162"/>
      <c r="F27" s="162"/>
    </row>
    <row r="28" spans="1:6" ht="25.5" customHeight="1" x14ac:dyDescent="0.25">
      <c r="A28" s="148"/>
      <c r="B28" s="149"/>
      <c r="C28" s="149"/>
      <c r="D28" s="130"/>
      <c r="E28" s="162"/>
      <c r="F28" s="162"/>
    </row>
    <row r="29" spans="1:6" ht="25.5" customHeight="1" x14ac:dyDescent="0.25">
      <c r="A29" s="148"/>
      <c r="B29" s="149"/>
      <c r="C29" s="149"/>
      <c r="D29" s="130"/>
      <c r="E29" s="162"/>
      <c r="F29" s="162"/>
    </row>
    <row r="30" spans="1:6" ht="25.5" customHeight="1" x14ac:dyDescent="0.25">
      <c r="A30" s="148"/>
      <c r="B30" s="149"/>
      <c r="C30" s="149"/>
      <c r="D30" s="130"/>
      <c r="E30" s="162"/>
      <c r="F30" s="162"/>
    </row>
    <row r="31" spans="1:6" ht="25.5" customHeight="1" x14ac:dyDescent="0.25">
      <c r="A31" s="148"/>
      <c r="B31" s="149"/>
      <c r="C31" s="149"/>
      <c r="D31" s="130"/>
      <c r="E31" s="162"/>
      <c r="F31" s="162"/>
    </row>
    <row r="32" spans="1:6" ht="25.5" customHeight="1" x14ac:dyDescent="0.25">
      <c r="A32" s="148"/>
      <c r="B32" s="149"/>
      <c r="C32" s="149"/>
      <c r="D32" s="130"/>
      <c r="E32" s="162"/>
      <c r="F32" s="162"/>
    </row>
    <row r="33" spans="1:6" ht="25.5" customHeight="1" x14ac:dyDescent="0.25">
      <c r="A33" s="148"/>
      <c r="B33" s="149"/>
      <c r="C33" s="149"/>
      <c r="D33" s="130"/>
      <c r="E33" s="162"/>
      <c r="F33" s="162"/>
    </row>
    <row r="34" spans="1:6" ht="25.5" customHeight="1" x14ac:dyDescent="0.25">
      <c r="A34" s="148"/>
      <c r="B34" s="149"/>
      <c r="C34" s="149"/>
      <c r="D34" s="130"/>
      <c r="E34" s="162"/>
      <c r="F34" s="162"/>
    </row>
    <row r="35" spans="1:6" ht="25.5" customHeight="1" x14ac:dyDescent="0.25">
      <c r="A35" s="148"/>
      <c r="B35" s="149"/>
      <c r="C35" s="149"/>
      <c r="D35" s="130"/>
      <c r="E35" s="162"/>
      <c r="F35" s="162"/>
    </row>
    <row r="36" spans="1:6" ht="25.5" customHeight="1" x14ac:dyDescent="0.25">
      <c r="A36" s="148"/>
      <c r="B36" s="149"/>
      <c r="C36" s="149"/>
      <c r="D36" s="130"/>
      <c r="E36" s="162"/>
      <c r="F36" s="162"/>
    </row>
    <row r="37" spans="1:6" ht="25.5" customHeight="1" x14ac:dyDescent="0.25">
      <c r="A37" s="163" t="s">
        <v>23</v>
      </c>
      <c r="B37" s="164">
        <f>SUM('Fiche type déclaration temps'!B16:B36)</f>
        <v>0</v>
      </c>
    </row>
    <row r="38" spans="1:6" ht="25.5" customHeight="1" x14ac:dyDescent="0.25">
      <c r="A38" s="78"/>
      <c r="B38" s="78"/>
      <c r="C38" s="78"/>
      <c r="D38" s="78"/>
      <c r="E38" s="78"/>
      <c r="F38" s="78"/>
    </row>
    <row r="39" spans="1:6" ht="94.5" customHeight="1" x14ac:dyDescent="0.25">
      <c r="A39" s="247" t="s">
        <v>38</v>
      </c>
      <c r="B39" s="247"/>
      <c r="C39" s="247"/>
      <c r="D39" s="78"/>
      <c r="E39" s="248" t="s">
        <v>39</v>
      </c>
      <c r="F39" s="248"/>
    </row>
    <row r="40" spans="1:6" x14ac:dyDescent="0.25">
      <c r="A40" s="19"/>
      <c r="B40" s="19"/>
      <c r="C40" s="19"/>
      <c r="D40" s="19"/>
      <c r="E40" s="19"/>
      <c r="F40" s="19"/>
    </row>
    <row r="41" spans="1:6" x14ac:dyDescent="0.25">
      <c r="A41" s="19" t="s">
        <v>74</v>
      </c>
      <c r="B41" s="19"/>
      <c r="C41" s="19"/>
      <c r="D41" s="19"/>
      <c r="E41" s="19"/>
      <c r="F41" s="19"/>
    </row>
    <row r="43" spans="1:6" x14ac:dyDescent="0.25">
      <c r="A43" s="49" t="s">
        <v>59</v>
      </c>
      <c r="B43" t="s">
        <v>61</v>
      </c>
      <c r="C43" t="s">
        <v>62</v>
      </c>
      <c r="D43" t="s">
        <v>63</v>
      </c>
    </row>
    <row r="44" spans="1:6" x14ac:dyDescent="0.25">
      <c r="A44" s="50" t="s">
        <v>40</v>
      </c>
      <c r="B44" s="48"/>
      <c r="C44" s="51"/>
      <c r="D44" s="51"/>
    </row>
    <row r="45" spans="1:6" x14ac:dyDescent="0.25">
      <c r="A45" s="50" t="s">
        <v>60</v>
      </c>
      <c r="B45" s="48"/>
      <c r="C45" s="51"/>
      <c r="D45" s="51"/>
    </row>
  </sheetData>
  <sheetProtection selectLockedCells="1" selectUnlockedCells="1"/>
  <mergeCells count="16">
    <mergeCell ref="A39:C39"/>
    <mergeCell ref="E39:F39"/>
    <mergeCell ref="A10:E10"/>
    <mergeCell ref="C11:D11"/>
    <mergeCell ref="A1:F1"/>
    <mergeCell ref="A6:B6"/>
    <mergeCell ref="A7:B7"/>
    <mergeCell ref="B14:E14"/>
    <mergeCell ref="A4:B4"/>
    <mergeCell ref="A5:B5"/>
    <mergeCell ref="C4:F4"/>
    <mergeCell ref="C5:F5"/>
    <mergeCell ref="C6:F6"/>
    <mergeCell ref="C7:F7"/>
    <mergeCell ref="A3:B3"/>
    <mergeCell ref="C3:F3"/>
  </mergeCells>
  <dataValidations count="1">
    <dataValidation operator="equal" allowBlank="1" showErrorMessage="1" sqref="E11">
      <formula1>0</formula1>
      <formula2>0</formula2>
    </dataValidation>
  </dataValidations>
  <printOptions horizontalCentered="1" verticalCentered="1"/>
  <pageMargins left="0.23622047244094491" right="0.23622047244094491" top="0.74803149606299213" bottom="0.74803149606299213" header="0.31496062992125984" footer="0.31496062992125984"/>
  <pageSetup paperSize="9" scale="55" firstPageNumber="0" fitToHeight="0" orientation="portrait" horizontalDpi="300" verticalDpi="300" r:id="rId2"/>
  <headerFooter alignWithMargins="0">
    <oddHeader>&amp;L&amp;"Times New Roman,Normal"&amp;12&amp;A&amp;R&amp;"Times New Roman,Normal"&amp;12V1 du 17/08/2023</oddHeader>
  </headerFooter>
  <extLst>
    <ext xmlns:x14="http://schemas.microsoft.com/office/spreadsheetml/2009/9/main" uri="{CCE6A557-97BC-4b89-ADB6-D9C93CAAB3DF}">
      <x14:dataValidations xmlns:xm="http://schemas.microsoft.com/office/excel/2006/main" count="1">
        <x14:dataValidation type="list" operator="equal" allowBlank="1" showErrorMessage="1">
          <x14:formula1>
            <xm:f>Paramètres!$B$3:$B$11</xm:f>
          </x14:formula1>
          <xm:sqref>D16:D36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65536"/>
  <sheetViews>
    <sheetView zoomScale="90" zoomScaleNormal="90" workbookViewId="0">
      <selection activeCell="I3" sqref="I3"/>
    </sheetView>
  </sheetViews>
  <sheetFormatPr baseColWidth="10" defaultColWidth="11.54296875" defaultRowHeight="17.149999999999999" customHeight="1" x14ac:dyDescent="0.25"/>
  <cols>
    <col min="1" max="1" width="11.54296875" style="27"/>
    <col min="2" max="2" width="66.6328125" style="27" customWidth="1"/>
    <col min="3" max="3" width="21.453125" style="27" customWidth="1"/>
    <col min="4" max="7" width="11.54296875" style="27"/>
    <col min="8" max="8" width="16.90625" style="27" bestFit="1" customWidth="1"/>
    <col min="9" max="16384" width="11.54296875" style="27"/>
  </cols>
  <sheetData>
    <row r="2" spans="1:9" ht="17.149999999999999" customHeight="1" x14ac:dyDescent="0.25">
      <c r="A2" s="39" t="s">
        <v>6</v>
      </c>
      <c r="B2" s="38" t="s">
        <v>37</v>
      </c>
      <c r="C2" s="38" t="s">
        <v>45</v>
      </c>
      <c r="D2" s="38" t="s">
        <v>78</v>
      </c>
      <c r="E2" s="38" t="s">
        <v>136</v>
      </c>
      <c r="H2" s="38" t="s">
        <v>375</v>
      </c>
    </row>
    <row r="3" spans="1:9" s="40" customFormat="1" ht="17.149999999999999" customHeight="1" x14ac:dyDescent="0.25">
      <c r="A3">
        <v>2018</v>
      </c>
      <c r="B3" s="106" t="s">
        <v>110</v>
      </c>
      <c r="C3" s="40" t="s">
        <v>42</v>
      </c>
      <c r="D3" s="40" t="s">
        <v>79</v>
      </c>
      <c r="E3" s="40" t="s">
        <v>97</v>
      </c>
      <c r="F3" s="27"/>
      <c r="H3" s="27" t="s">
        <v>222</v>
      </c>
      <c r="I3" s="27"/>
    </row>
    <row r="4" spans="1:9" s="40" customFormat="1" ht="17.149999999999999" customHeight="1" x14ac:dyDescent="0.25">
      <c r="A4">
        <v>2019</v>
      </c>
      <c r="B4" s="106" t="s">
        <v>107</v>
      </c>
      <c r="C4" s="40" t="s">
        <v>43</v>
      </c>
      <c r="D4" s="40" t="s">
        <v>80</v>
      </c>
      <c r="E4" s="40" t="s">
        <v>135</v>
      </c>
      <c r="F4" s="27"/>
      <c r="H4" s="27" t="s">
        <v>223</v>
      </c>
      <c r="I4" s="27"/>
    </row>
    <row r="5" spans="1:9" s="40" customFormat="1" ht="17.149999999999999" customHeight="1" x14ac:dyDescent="0.25">
      <c r="A5" s="40">
        <v>2020</v>
      </c>
      <c r="B5" s="106" t="s">
        <v>129</v>
      </c>
      <c r="C5" s="40" t="s">
        <v>44</v>
      </c>
      <c r="D5" s="40" t="s">
        <v>81</v>
      </c>
      <c r="H5" s="27" t="s">
        <v>224</v>
      </c>
      <c r="I5" s="27"/>
    </row>
    <row r="6" spans="1:9" s="40" customFormat="1" ht="17.149999999999999" customHeight="1" x14ac:dyDescent="0.25">
      <c r="A6">
        <v>2021</v>
      </c>
      <c r="B6" s="106" t="s">
        <v>130</v>
      </c>
      <c r="D6" s="40" t="s">
        <v>82</v>
      </c>
      <c r="H6" s="27" t="s">
        <v>225</v>
      </c>
      <c r="I6" s="27"/>
    </row>
    <row r="7" spans="1:9" s="40" customFormat="1" ht="17.149999999999999" customHeight="1" x14ac:dyDescent="0.25">
      <c r="A7">
        <v>2022</v>
      </c>
      <c r="B7" s="106" t="s">
        <v>108</v>
      </c>
      <c r="D7" s="40" t="s">
        <v>104</v>
      </c>
      <c r="H7" s="27" t="s">
        <v>226</v>
      </c>
      <c r="I7" s="27"/>
    </row>
    <row r="8" spans="1:9" s="40" customFormat="1" ht="17.149999999999999" customHeight="1" x14ac:dyDescent="0.25">
      <c r="A8" s="40">
        <v>2023</v>
      </c>
      <c r="B8" s="106" t="s">
        <v>109</v>
      </c>
      <c r="H8" s="27" t="s">
        <v>244</v>
      </c>
      <c r="I8" s="27"/>
    </row>
    <row r="9" spans="1:9" s="40" customFormat="1" ht="17.149999999999999" customHeight="1" x14ac:dyDescent="0.25">
      <c r="A9">
        <v>2024</v>
      </c>
      <c r="B9" s="106" t="s">
        <v>140</v>
      </c>
      <c r="H9" s="27" t="s">
        <v>245</v>
      </c>
      <c r="I9" s="27"/>
    </row>
    <row r="10" spans="1:9" s="40" customFormat="1" ht="17.149999999999999" customHeight="1" x14ac:dyDescent="0.25">
      <c r="A10">
        <v>2025</v>
      </c>
      <c r="B10" s="106" t="s">
        <v>111</v>
      </c>
      <c r="H10" s="27" t="s">
        <v>246</v>
      </c>
      <c r="I10" s="27"/>
    </row>
    <row r="11" spans="1:9" s="40" customFormat="1" ht="17.149999999999999" customHeight="1" x14ac:dyDescent="0.25">
      <c r="A11" s="40">
        <v>2026</v>
      </c>
      <c r="B11" s="106" t="s">
        <v>112</v>
      </c>
      <c r="H11" s="27" t="s">
        <v>247</v>
      </c>
      <c r="I11" s="27"/>
    </row>
    <row r="12" spans="1:9" s="40" customFormat="1" ht="17.149999999999999" customHeight="1" x14ac:dyDescent="0.25">
      <c r="B12" s="27"/>
      <c r="H12" s="27" t="s">
        <v>248</v>
      </c>
      <c r="I12" s="27"/>
    </row>
    <row r="13" spans="1:9" s="40" customFormat="1" ht="17.149999999999999" customHeight="1" x14ac:dyDescent="0.25">
      <c r="B13" s="27"/>
      <c r="H13" s="27" t="s">
        <v>249</v>
      </c>
      <c r="I13" s="27"/>
    </row>
    <row r="14" spans="1:9" s="40" customFormat="1" ht="17.149999999999999" customHeight="1" x14ac:dyDescent="0.25">
      <c r="B14" s="27"/>
      <c r="H14" s="27" t="s">
        <v>337</v>
      </c>
      <c r="I14" s="27"/>
    </row>
    <row r="15" spans="1:9" s="40" customFormat="1" ht="17.149999999999999" customHeight="1" x14ac:dyDescent="0.25">
      <c r="B15" s="27"/>
      <c r="H15" s="27" t="s">
        <v>338</v>
      </c>
      <c r="I15" s="27"/>
    </row>
    <row r="16" spans="1:9" s="40" customFormat="1" ht="17.149999999999999" customHeight="1" x14ac:dyDescent="0.25">
      <c r="B16" s="27"/>
      <c r="H16" s="27" t="s">
        <v>339</v>
      </c>
      <c r="I16" s="27"/>
    </row>
    <row r="17" spans="2:9" s="40" customFormat="1" ht="17.149999999999999" customHeight="1" x14ac:dyDescent="0.25">
      <c r="B17" s="27"/>
      <c r="H17" s="27" t="s">
        <v>340</v>
      </c>
      <c r="I17" s="27"/>
    </row>
    <row r="18" spans="2:9" ht="17.149999999999999" customHeight="1" x14ac:dyDescent="0.25">
      <c r="H18" s="27" t="s">
        <v>341</v>
      </c>
    </row>
    <row r="19" spans="2:9" ht="17.149999999999999" customHeight="1" x14ac:dyDescent="0.25">
      <c r="H19" s="27" t="s">
        <v>342</v>
      </c>
    </row>
    <row r="20" spans="2:9" ht="17.149999999999999" customHeight="1" x14ac:dyDescent="0.25">
      <c r="H20" s="27" t="s">
        <v>260</v>
      </c>
    </row>
    <row r="21" spans="2:9" ht="17.149999999999999" customHeight="1" x14ac:dyDescent="0.25">
      <c r="H21" s="27" t="s">
        <v>261</v>
      </c>
    </row>
    <row r="22" spans="2:9" ht="17.149999999999999" customHeight="1" x14ac:dyDescent="0.25">
      <c r="H22" s="27" t="s">
        <v>262</v>
      </c>
    </row>
    <row r="23" spans="2:9" ht="17.149999999999999" customHeight="1" x14ac:dyDescent="0.25">
      <c r="H23" s="27" t="s">
        <v>263</v>
      </c>
    </row>
    <row r="24" spans="2:9" ht="17.149999999999999" customHeight="1" x14ac:dyDescent="0.25">
      <c r="H24" s="27" t="s">
        <v>264</v>
      </c>
    </row>
    <row r="25" spans="2:9" ht="17.149999999999999" customHeight="1" x14ac:dyDescent="0.25">
      <c r="H25" s="27" t="s">
        <v>265</v>
      </c>
    </row>
    <row r="26" spans="2:9" ht="17.149999999999999" customHeight="1" x14ac:dyDescent="0.25">
      <c r="H26" s="27" t="s">
        <v>266</v>
      </c>
    </row>
    <row r="27" spans="2:9" ht="17.149999999999999" customHeight="1" x14ac:dyDescent="0.25">
      <c r="H27" s="27" t="s">
        <v>267</v>
      </c>
    </row>
    <row r="28" spans="2:9" ht="17.149999999999999" customHeight="1" x14ac:dyDescent="0.25">
      <c r="H28" s="27" t="s">
        <v>268</v>
      </c>
    </row>
    <row r="29" spans="2:9" ht="17.149999999999999" customHeight="1" x14ac:dyDescent="0.25">
      <c r="H29" s="27" t="s">
        <v>269</v>
      </c>
    </row>
    <row r="30" spans="2:9" ht="17.149999999999999" customHeight="1" x14ac:dyDescent="0.25">
      <c r="H30" s="27" t="s">
        <v>270</v>
      </c>
    </row>
    <row r="31" spans="2:9" ht="17.149999999999999" customHeight="1" x14ac:dyDescent="0.25">
      <c r="H31" s="27" t="s">
        <v>271</v>
      </c>
    </row>
    <row r="32" spans="2:9" ht="17.149999999999999" customHeight="1" x14ac:dyDescent="0.25">
      <c r="H32" s="40" t="s">
        <v>161</v>
      </c>
    </row>
    <row r="33" spans="8:8" ht="17.149999999999999" customHeight="1" x14ac:dyDescent="0.25">
      <c r="H33" s="40" t="s">
        <v>162</v>
      </c>
    </row>
    <row r="34" spans="8:8" ht="17.149999999999999" customHeight="1" x14ac:dyDescent="0.25">
      <c r="H34" s="40" t="s">
        <v>163</v>
      </c>
    </row>
    <row r="35" spans="8:8" ht="17.149999999999999" customHeight="1" x14ac:dyDescent="0.25">
      <c r="H35" s="40" t="s">
        <v>164</v>
      </c>
    </row>
    <row r="36" spans="8:8" ht="17.149999999999999" customHeight="1" x14ac:dyDescent="0.25">
      <c r="H36" s="40" t="s">
        <v>165</v>
      </c>
    </row>
    <row r="37" spans="8:8" ht="17.149999999999999" customHeight="1" x14ac:dyDescent="0.25">
      <c r="H37" s="27" t="s">
        <v>198</v>
      </c>
    </row>
    <row r="38" spans="8:8" ht="17.149999999999999" customHeight="1" x14ac:dyDescent="0.25">
      <c r="H38" s="40" t="s">
        <v>166</v>
      </c>
    </row>
    <row r="39" spans="8:8" ht="17.149999999999999" customHeight="1" x14ac:dyDescent="0.25">
      <c r="H39" s="40" t="s">
        <v>167</v>
      </c>
    </row>
    <row r="40" spans="8:8" ht="17.149999999999999" customHeight="1" x14ac:dyDescent="0.25">
      <c r="H40" s="40" t="s">
        <v>168</v>
      </c>
    </row>
    <row r="41" spans="8:8" ht="17.149999999999999" customHeight="1" x14ac:dyDescent="0.25">
      <c r="H41" s="40" t="s">
        <v>169</v>
      </c>
    </row>
    <row r="42" spans="8:8" ht="17.149999999999999" customHeight="1" x14ac:dyDescent="0.25">
      <c r="H42" s="40" t="s">
        <v>170</v>
      </c>
    </row>
    <row r="43" spans="8:8" ht="17.149999999999999" customHeight="1" x14ac:dyDescent="0.25">
      <c r="H43" s="40" t="s">
        <v>171</v>
      </c>
    </row>
    <row r="44" spans="8:8" ht="17.149999999999999" customHeight="1" x14ac:dyDescent="0.25">
      <c r="H44" s="40" t="s">
        <v>172</v>
      </c>
    </row>
    <row r="45" spans="8:8" ht="17.149999999999999" customHeight="1" x14ac:dyDescent="0.25">
      <c r="H45" s="40" t="s">
        <v>173</v>
      </c>
    </row>
    <row r="46" spans="8:8" ht="17.149999999999999" customHeight="1" x14ac:dyDescent="0.25">
      <c r="H46" s="40" t="s">
        <v>174</v>
      </c>
    </row>
    <row r="47" spans="8:8" ht="17.149999999999999" customHeight="1" x14ac:dyDescent="0.25">
      <c r="H47" s="40" t="s">
        <v>175</v>
      </c>
    </row>
    <row r="48" spans="8:8" ht="17.149999999999999" customHeight="1" x14ac:dyDescent="0.25">
      <c r="H48" s="27" t="s">
        <v>176</v>
      </c>
    </row>
    <row r="49" spans="8:8" ht="17.149999999999999" customHeight="1" x14ac:dyDescent="0.25">
      <c r="H49" s="27" t="s">
        <v>296</v>
      </c>
    </row>
    <row r="50" spans="8:8" ht="17.149999999999999" customHeight="1" x14ac:dyDescent="0.25">
      <c r="H50" s="27" t="s">
        <v>297</v>
      </c>
    </row>
    <row r="51" spans="8:8" ht="17.149999999999999" customHeight="1" x14ac:dyDescent="0.25">
      <c r="H51" s="27" t="s">
        <v>298</v>
      </c>
    </row>
    <row r="52" spans="8:8" ht="17.149999999999999" customHeight="1" x14ac:dyDescent="0.25">
      <c r="H52" s="27" t="s">
        <v>348</v>
      </c>
    </row>
    <row r="53" spans="8:8" ht="17.149999999999999" customHeight="1" x14ac:dyDescent="0.25">
      <c r="H53" s="27" t="s">
        <v>349</v>
      </c>
    </row>
    <row r="54" spans="8:8" ht="17.149999999999999" customHeight="1" x14ac:dyDescent="0.25">
      <c r="H54" s="27" t="s">
        <v>350</v>
      </c>
    </row>
    <row r="55" spans="8:8" ht="17.149999999999999" customHeight="1" x14ac:dyDescent="0.25">
      <c r="H55" s="27" t="s">
        <v>351</v>
      </c>
    </row>
    <row r="56" spans="8:8" ht="17.149999999999999" customHeight="1" x14ac:dyDescent="0.25">
      <c r="H56" s="27" t="s">
        <v>177</v>
      </c>
    </row>
    <row r="57" spans="8:8" ht="17.149999999999999" customHeight="1" x14ac:dyDescent="0.25">
      <c r="H57" s="27" t="s">
        <v>178</v>
      </c>
    </row>
    <row r="58" spans="8:8" ht="17.149999999999999" customHeight="1" x14ac:dyDescent="0.25">
      <c r="H58" s="27" t="s">
        <v>179</v>
      </c>
    </row>
    <row r="59" spans="8:8" ht="17.149999999999999" customHeight="1" x14ac:dyDescent="0.25">
      <c r="H59" s="27" t="s">
        <v>180</v>
      </c>
    </row>
    <row r="60" spans="8:8" ht="17.149999999999999" customHeight="1" x14ac:dyDescent="0.25">
      <c r="H60" s="27" t="s">
        <v>181</v>
      </c>
    </row>
    <row r="61" spans="8:8" ht="17.149999999999999" customHeight="1" x14ac:dyDescent="0.25">
      <c r="H61" s="27" t="s">
        <v>182</v>
      </c>
    </row>
    <row r="62" spans="8:8" ht="17.149999999999999" customHeight="1" x14ac:dyDescent="0.25">
      <c r="H62" s="27" t="s">
        <v>272</v>
      </c>
    </row>
    <row r="63" spans="8:8" ht="17.149999999999999" customHeight="1" x14ac:dyDescent="0.25">
      <c r="H63" s="27" t="s">
        <v>273</v>
      </c>
    </row>
    <row r="64" spans="8:8" ht="17.149999999999999" customHeight="1" x14ac:dyDescent="0.25">
      <c r="H64" s="27" t="s">
        <v>274</v>
      </c>
    </row>
    <row r="65" spans="8:8" ht="17.149999999999999" customHeight="1" x14ac:dyDescent="0.25">
      <c r="H65" s="27" t="s">
        <v>275</v>
      </c>
    </row>
    <row r="66" spans="8:8" ht="17.149999999999999" customHeight="1" x14ac:dyDescent="0.25">
      <c r="H66" s="27" t="s">
        <v>250</v>
      </c>
    </row>
    <row r="67" spans="8:8" ht="17.149999999999999" customHeight="1" x14ac:dyDescent="0.25">
      <c r="H67" s="27" t="s">
        <v>251</v>
      </c>
    </row>
    <row r="68" spans="8:8" ht="17.149999999999999" customHeight="1" x14ac:dyDescent="0.25">
      <c r="H68" s="27" t="s">
        <v>252</v>
      </c>
    </row>
    <row r="69" spans="8:8" ht="17.149999999999999" customHeight="1" x14ac:dyDescent="0.25">
      <c r="H69" s="27" t="s">
        <v>253</v>
      </c>
    </row>
    <row r="70" spans="8:8" ht="17.149999999999999" customHeight="1" x14ac:dyDescent="0.25">
      <c r="H70" s="27" t="s">
        <v>254</v>
      </c>
    </row>
    <row r="71" spans="8:8" ht="17.149999999999999" customHeight="1" x14ac:dyDescent="0.25">
      <c r="H71" s="27" t="s">
        <v>255</v>
      </c>
    </row>
    <row r="72" spans="8:8" ht="17.149999999999999" customHeight="1" x14ac:dyDescent="0.25">
      <c r="H72" s="27" t="s">
        <v>256</v>
      </c>
    </row>
    <row r="73" spans="8:8" ht="17.149999999999999" customHeight="1" x14ac:dyDescent="0.25">
      <c r="H73" s="27" t="s">
        <v>183</v>
      </c>
    </row>
    <row r="74" spans="8:8" ht="17.149999999999999" customHeight="1" x14ac:dyDescent="0.25">
      <c r="H74" s="27" t="s">
        <v>184</v>
      </c>
    </row>
    <row r="75" spans="8:8" ht="17.149999999999999" customHeight="1" x14ac:dyDescent="0.25">
      <c r="H75" s="27" t="s">
        <v>185</v>
      </c>
    </row>
    <row r="76" spans="8:8" ht="17.149999999999999" customHeight="1" x14ac:dyDescent="0.25">
      <c r="H76" s="27" t="s">
        <v>186</v>
      </c>
    </row>
    <row r="77" spans="8:8" ht="17.149999999999999" customHeight="1" x14ac:dyDescent="0.25">
      <c r="H77" s="27" t="s">
        <v>187</v>
      </c>
    </row>
    <row r="78" spans="8:8" ht="17.149999999999999" customHeight="1" x14ac:dyDescent="0.25">
      <c r="H78" s="27" t="s">
        <v>352</v>
      </c>
    </row>
    <row r="79" spans="8:8" ht="17.149999999999999" customHeight="1" x14ac:dyDescent="0.25">
      <c r="H79" s="27" t="s">
        <v>353</v>
      </c>
    </row>
    <row r="80" spans="8:8" ht="17.149999999999999" customHeight="1" x14ac:dyDescent="0.25">
      <c r="H80" s="27" t="s">
        <v>354</v>
      </c>
    </row>
    <row r="81" spans="8:8" ht="17.149999999999999" customHeight="1" x14ac:dyDescent="0.25">
      <c r="H81" s="27" t="s">
        <v>277</v>
      </c>
    </row>
    <row r="82" spans="8:8" ht="17.149999999999999" customHeight="1" x14ac:dyDescent="0.25">
      <c r="H82" s="27" t="s">
        <v>278</v>
      </c>
    </row>
    <row r="83" spans="8:8" ht="17.149999999999999" customHeight="1" x14ac:dyDescent="0.25">
      <c r="H83" s="27" t="s">
        <v>279</v>
      </c>
    </row>
    <row r="84" spans="8:8" ht="17.149999999999999" customHeight="1" x14ac:dyDescent="0.25">
      <c r="H84" s="27" t="s">
        <v>280</v>
      </c>
    </row>
    <row r="85" spans="8:8" ht="17.149999999999999" customHeight="1" x14ac:dyDescent="0.25">
      <c r="H85" s="27" t="s">
        <v>281</v>
      </c>
    </row>
    <row r="86" spans="8:8" ht="17.149999999999999" customHeight="1" x14ac:dyDescent="0.25">
      <c r="H86" s="27" t="s">
        <v>282</v>
      </c>
    </row>
    <row r="87" spans="8:8" ht="17.149999999999999" customHeight="1" x14ac:dyDescent="0.25">
      <c r="H87" s="27" t="s">
        <v>188</v>
      </c>
    </row>
    <row r="88" spans="8:8" ht="17.149999999999999" customHeight="1" x14ac:dyDescent="0.25">
      <c r="H88" s="27" t="s">
        <v>189</v>
      </c>
    </row>
    <row r="89" spans="8:8" ht="17.149999999999999" customHeight="1" x14ac:dyDescent="0.25">
      <c r="H89" s="27" t="s">
        <v>190</v>
      </c>
    </row>
    <row r="90" spans="8:8" ht="17.149999999999999" customHeight="1" x14ac:dyDescent="0.25">
      <c r="H90" s="27" t="s">
        <v>191</v>
      </c>
    </row>
    <row r="91" spans="8:8" ht="17.149999999999999" customHeight="1" x14ac:dyDescent="0.25">
      <c r="H91" s="27" t="s">
        <v>192</v>
      </c>
    </row>
    <row r="92" spans="8:8" ht="17.149999999999999" customHeight="1" x14ac:dyDescent="0.25">
      <c r="H92" s="27" t="s">
        <v>199</v>
      </c>
    </row>
    <row r="93" spans="8:8" ht="17.149999999999999" customHeight="1" x14ac:dyDescent="0.25">
      <c r="H93" s="27" t="s">
        <v>200</v>
      </c>
    </row>
    <row r="94" spans="8:8" ht="17.149999999999999" customHeight="1" x14ac:dyDescent="0.25">
      <c r="H94" s="27" t="s">
        <v>201</v>
      </c>
    </row>
    <row r="95" spans="8:8" ht="17.149999999999999" customHeight="1" x14ac:dyDescent="0.25">
      <c r="H95" s="27" t="s">
        <v>343</v>
      </c>
    </row>
    <row r="96" spans="8:8" ht="17.149999999999999" customHeight="1" x14ac:dyDescent="0.25">
      <c r="H96" s="27" t="s">
        <v>344</v>
      </c>
    </row>
    <row r="97" spans="8:8" ht="17.149999999999999" customHeight="1" x14ac:dyDescent="0.25">
      <c r="H97" s="27" t="s">
        <v>345</v>
      </c>
    </row>
    <row r="98" spans="8:8" ht="17.149999999999999" customHeight="1" x14ac:dyDescent="0.25">
      <c r="H98" s="27" t="s">
        <v>276</v>
      </c>
    </row>
    <row r="99" spans="8:8" ht="17.149999999999999" customHeight="1" x14ac:dyDescent="0.25">
      <c r="H99" s="27" t="s">
        <v>286</v>
      </c>
    </row>
    <row r="100" spans="8:8" ht="17.149999999999999" customHeight="1" x14ac:dyDescent="0.25">
      <c r="H100" s="27" t="s">
        <v>287</v>
      </c>
    </row>
    <row r="101" spans="8:8" ht="17.149999999999999" customHeight="1" x14ac:dyDescent="0.25">
      <c r="H101" s="27" t="s">
        <v>288</v>
      </c>
    </row>
    <row r="102" spans="8:8" ht="17.149999999999999" customHeight="1" x14ac:dyDescent="0.25">
      <c r="H102" s="27" t="s">
        <v>289</v>
      </c>
    </row>
    <row r="103" spans="8:8" ht="17.149999999999999" customHeight="1" x14ac:dyDescent="0.25">
      <c r="H103" s="27" t="s">
        <v>299</v>
      </c>
    </row>
    <row r="104" spans="8:8" ht="17.149999999999999" customHeight="1" x14ac:dyDescent="0.25">
      <c r="H104" s="27" t="s">
        <v>300</v>
      </c>
    </row>
    <row r="105" spans="8:8" ht="17.149999999999999" customHeight="1" x14ac:dyDescent="0.25">
      <c r="H105" s="27" t="s">
        <v>301</v>
      </c>
    </row>
    <row r="106" spans="8:8" ht="17.149999999999999" customHeight="1" x14ac:dyDescent="0.25">
      <c r="H106" s="27" t="s">
        <v>302</v>
      </c>
    </row>
    <row r="107" spans="8:8" ht="17.149999999999999" customHeight="1" x14ac:dyDescent="0.25">
      <c r="H107" s="27" t="s">
        <v>313</v>
      </c>
    </row>
    <row r="108" spans="8:8" ht="17.149999999999999" customHeight="1" x14ac:dyDescent="0.25">
      <c r="H108" s="27" t="s">
        <v>314</v>
      </c>
    </row>
    <row r="109" spans="8:8" ht="17.149999999999999" customHeight="1" x14ac:dyDescent="0.25">
      <c r="H109" s="27" t="s">
        <v>315</v>
      </c>
    </row>
    <row r="110" spans="8:8" ht="17.149999999999999" customHeight="1" x14ac:dyDescent="0.25">
      <c r="H110" s="27" t="s">
        <v>316</v>
      </c>
    </row>
    <row r="111" spans="8:8" ht="17.149999999999999" customHeight="1" x14ac:dyDescent="0.25">
      <c r="H111" s="27" t="s">
        <v>317</v>
      </c>
    </row>
    <row r="112" spans="8:8" ht="17.149999999999999" customHeight="1" x14ac:dyDescent="0.25">
      <c r="H112" s="27" t="s">
        <v>318</v>
      </c>
    </row>
    <row r="113" spans="8:8" ht="17.149999999999999" customHeight="1" x14ac:dyDescent="0.25">
      <c r="H113" s="27" t="s">
        <v>319</v>
      </c>
    </row>
    <row r="114" spans="8:8" ht="17.149999999999999" customHeight="1" x14ac:dyDescent="0.25">
      <c r="H114" s="27" t="s">
        <v>320</v>
      </c>
    </row>
    <row r="115" spans="8:8" ht="17.149999999999999" customHeight="1" x14ac:dyDescent="0.25">
      <c r="H115" s="27" t="s">
        <v>346</v>
      </c>
    </row>
    <row r="116" spans="8:8" ht="17.149999999999999" customHeight="1" x14ac:dyDescent="0.25">
      <c r="H116" s="27" t="s">
        <v>347</v>
      </c>
    </row>
    <row r="117" spans="8:8" ht="17.149999999999999" customHeight="1" x14ac:dyDescent="0.25">
      <c r="H117" s="27" t="s">
        <v>227</v>
      </c>
    </row>
    <row r="118" spans="8:8" ht="17.149999999999999" customHeight="1" x14ac:dyDescent="0.25">
      <c r="H118" s="27" t="s">
        <v>228</v>
      </c>
    </row>
    <row r="119" spans="8:8" ht="17.149999999999999" customHeight="1" x14ac:dyDescent="0.25">
      <c r="H119" s="27" t="s">
        <v>229</v>
      </c>
    </row>
    <row r="120" spans="8:8" ht="17.149999999999999" customHeight="1" x14ac:dyDescent="0.25">
      <c r="H120" s="27" t="s">
        <v>230</v>
      </c>
    </row>
    <row r="121" spans="8:8" ht="17.149999999999999" customHeight="1" x14ac:dyDescent="0.25">
      <c r="H121" s="27" t="s">
        <v>231</v>
      </c>
    </row>
    <row r="122" spans="8:8" ht="17.149999999999999" customHeight="1" x14ac:dyDescent="0.25">
      <c r="H122" s="27" t="s">
        <v>232</v>
      </c>
    </row>
    <row r="123" spans="8:8" ht="17.149999999999999" customHeight="1" x14ac:dyDescent="0.25">
      <c r="H123" s="27" t="s">
        <v>215</v>
      </c>
    </row>
    <row r="124" spans="8:8" ht="17.149999999999999" customHeight="1" x14ac:dyDescent="0.25">
      <c r="H124" s="27" t="s">
        <v>216</v>
      </c>
    </row>
    <row r="125" spans="8:8" ht="17.149999999999999" customHeight="1" x14ac:dyDescent="0.25">
      <c r="H125" s="27" t="s">
        <v>217</v>
      </c>
    </row>
    <row r="126" spans="8:8" ht="17.149999999999999" customHeight="1" x14ac:dyDescent="0.25">
      <c r="H126" s="27" t="s">
        <v>218</v>
      </c>
    </row>
    <row r="127" spans="8:8" ht="17.149999999999999" customHeight="1" x14ac:dyDescent="0.25">
      <c r="H127" s="27" t="s">
        <v>219</v>
      </c>
    </row>
    <row r="128" spans="8:8" ht="17.149999999999999" customHeight="1" x14ac:dyDescent="0.25">
      <c r="H128" s="27" t="s">
        <v>220</v>
      </c>
    </row>
    <row r="129" spans="8:8" ht="17.149999999999999" customHeight="1" x14ac:dyDescent="0.25">
      <c r="H129" s="27" t="s">
        <v>221</v>
      </c>
    </row>
    <row r="130" spans="8:8" ht="17.149999999999999" customHeight="1" x14ac:dyDescent="0.25">
      <c r="H130" s="27" t="s">
        <v>355</v>
      </c>
    </row>
    <row r="131" spans="8:8" ht="17.149999999999999" customHeight="1" x14ac:dyDescent="0.25">
      <c r="H131" s="27" t="s">
        <v>356</v>
      </c>
    </row>
    <row r="132" spans="8:8" ht="17.149999999999999" customHeight="1" x14ac:dyDescent="0.25">
      <c r="H132" s="27" t="s">
        <v>357</v>
      </c>
    </row>
    <row r="133" spans="8:8" ht="17.149999999999999" customHeight="1" x14ac:dyDescent="0.25">
      <c r="H133" s="27" t="s">
        <v>358</v>
      </c>
    </row>
    <row r="134" spans="8:8" ht="17.149999999999999" customHeight="1" x14ac:dyDescent="0.25">
      <c r="H134" s="27" t="s">
        <v>359</v>
      </c>
    </row>
    <row r="135" spans="8:8" ht="17.149999999999999" customHeight="1" x14ac:dyDescent="0.25">
      <c r="H135" s="27" t="s">
        <v>303</v>
      </c>
    </row>
    <row r="136" spans="8:8" ht="17.149999999999999" customHeight="1" x14ac:dyDescent="0.25">
      <c r="H136" s="27" t="s">
        <v>304</v>
      </c>
    </row>
    <row r="137" spans="8:8" ht="17.149999999999999" customHeight="1" x14ac:dyDescent="0.25">
      <c r="H137" s="27" t="s">
        <v>305</v>
      </c>
    </row>
    <row r="138" spans="8:8" ht="17.149999999999999" customHeight="1" x14ac:dyDescent="0.25">
      <c r="H138" s="27" t="s">
        <v>306</v>
      </c>
    </row>
    <row r="139" spans="8:8" ht="17.149999999999999" customHeight="1" x14ac:dyDescent="0.25">
      <c r="H139" s="27" t="s">
        <v>307</v>
      </c>
    </row>
    <row r="140" spans="8:8" ht="17.149999999999999" customHeight="1" x14ac:dyDescent="0.25">
      <c r="H140" s="27" t="s">
        <v>283</v>
      </c>
    </row>
    <row r="141" spans="8:8" ht="17.149999999999999" customHeight="1" x14ac:dyDescent="0.25">
      <c r="H141" s="27" t="s">
        <v>284</v>
      </c>
    </row>
    <row r="142" spans="8:8" ht="17.149999999999999" customHeight="1" x14ac:dyDescent="0.25">
      <c r="H142" s="27" t="s">
        <v>285</v>
      </c>
    </row>
    <row r="143" spans="8:8" ht="17.149999999999999" customHeight="1" x14ac:dyDescent="0.25">
      <c r="H143" s="27" t="s">
        <v>308</v>
      </c>
    </row>
    <row r="144" spans="8:8" ht="17.149999999999999" customHeight="1" x14ac:dyDescent="0.25">
      <c r="H144" s="27" t="s">
        <v>309</v>
      </c>
    </row>
    <row r="145" spans="8:8" ht="17.149999999999999" customHeight="1" x14ac:dyDescent="0.25">
      <c r="H145" s="27" t="s">
        <v>310</v>
      </c>
    </row>
    <row r="146" spans="8:8" ht="17.149999999999999" customHeight="1" x14ac:dyDescent="0.25">
      <c r="H146" s="27" t="s">
        <v>311</v>
      </c>
    </row>
    <row r="147" spans="8:8" ht="17.149999999999999" customHeight="1" x14ac:dyDescent="0.25">
      <c r="H147" s="27" t="s">
        <v>290</v>
      </c>
    </row>
    <row r="148" spans="8:8" ht="17.149999999999999" customHeight="1" x14ac:dyDescent="0.25">
      <c r="H148" s="27" t="s">
        <v>291</v>
      </c>
    </row>
    <row r="149" spans="8:8" ht="17.149999999999999" customHeight="1" x14ac:dyDescent="0.25">
      <c r="H149" s="27" t="s">
        <v>292</v>
      </c>
    </row>
    <row r="150" spans="8:8" ht="17.149999999999999" customHeight="1" x14ac:dyDescent="0.25">
      <c r="H150" s="27" t="s">
        <v>293</v>
      </c>
    </row>
    <row r="151" spans="8:8" ht="17.149999999999999" customHeight="1" x14ac:dyDescent="0.25">
      <c r="H151" s="27" t="s">
        <v>294</v>
      </c>
    </row>
    <row r="152" spans="8:8" ht="17.149999999999999" customHeight="1" x14ac:dyDescent="0.25">
      <c r="H152" s="27" t="s">
        <v>295</v>
      </c>
    </row>
    <row r="153" spans="8:8" ht="17.149999999999999" customHeight="1" x14ac:dyDescent="0.25">
      <c r="H153" s="27" t="s">
        <v>233</v>
      </c>
    </row>
    <row r="154" spans="8:8" ht="17.149999999999999" customHeight="1" x14ac:dyDescent="0.25">
      <c r="H154" s="27" t="s">
        <v>234</v>
      </c>
    </row>
    <row r="155" spans="8:8" ht="17.149999999999999" customHeight="1" x14ac:dyDescent="0.25">
      <c r="H155" s="27" t="s">
        <v>235</v>
      </c>
    </row>
    <row r="156" spans="8:8" ht="17.149999999999999" customHeight="1" x14ac:dyDescent="0.25">
      <c r="H156" s="27" t="s">
        <v>236</v>
      </c>
    </row>
    <row r="157" spans="8:8" ht="17.149999999999999" customHeight="1" x14ac:dyDescent="0.25">
      <c r="H157" s="27" t="s">
        <v>237</v>
      </c>
    </row>
    <row r="158" spans="8:8" ht="17.149999999999999" customHeight="1" x14ac:dyDescent="0.25">
      <c r="H158" s="27" t="s">
        <v>238</v>
      </c>
    </row>
    <row r="159" spans="8:8" ht="17.149999999999999" customHeight="1" x14ac:dyDescent="0.25">
      <c r="H159" s="27" t="s">
        <v>312</v>
      </c>
    </row>
    <row r="160" spans="8:8" ht="17.149999999999999" customHeight="1" x14ac:dyDescent="0.25">
      <c r="H160" s="27" t="s">
        <v>360</v>
      </c>
    </row>
    <row r="161" spans="8:8" ht="17.149999999999999" customHeight="1" x14ac:dyDescent="0.25">
      <c r="H161" s="27" t="s">
        <v>361</v>
      </c>
    </row>
    <row r="162" spans="8:8" ht="17.149999999999999" customHeight="1" x14ac:dyDescent="0.25">
      <c r="H162" s="27" t="s">
        <v>362</v>
      </c>
    </row>
    <row r="163" spans="8:8" ht="17.149999999999999" customHeight="1" x14ac:dyDescent="0.25">
      <c r="H163" s="27" t="s">
        <v>363</v>
      </c>
    </row>
    <row r="164" spans="8:8" ht="17.149999999999999" customHeight="1" x14ac:dyDescent="0.25">
      <c r="H164" s="27" t="s">
        <v>364</v>
      </c>
    </row>
    <row r="165" spans="8:8" ht="17.149999999999999" customHeight="1" x14ac:dyDescent="0.25">
      <c r="H165" s="27" t="s">
        <v>365</v>
      </c>
    </row>
    <row r="166" spans="8:8" ht="17.149999999999999" customHeight="1" x14ac:dyDescent="0.25">
      <c r="H166" s="27" t="s">
        <v>202</v>
      </c>
    </row>
    <row r="167" spans="8:8" ht="17.149999999999999" customHeight="1" x14ac:dyDescent="0.25">
      <c r="H167" s="27" t="s">
        <v>203</v>
      </c>
    </row>
    <row r="168" spans="8:8" ht="17.149999999999999" customHeight="1" x14ac:dyDescent="0.25">
      <c r="H168" s="27" t="s">
        <v>204</v>
      </c>
    </row>
    <row r="169" spans="8:8" ht="17.149999999999999" customHeight="1" x14ac:dyDescent="0.25">
      <c r="H169" s="27" t="s">
        <v>205</v>
      </c>
    </row>
    <row r="170" spans="8:8" ht="17.149999999999999" customHeight="1" x14ac:dyDescent="0.25">
      <c r="H170" s="27" t="s">
        <v>206</v>
      </c>
    </row>
    <row r="171" spans="8:8" ht="17.149999999999999" customHeight="1" x14ac:dyDescent="0.25">
      <c r="H171" s="27" t="s">
        <v>207</v>
      </c>
    </row>
    <row r="172" spans="8:8" ht="17.149999999999999" customHeight="1" x14ac:dyDescent="0.25">
      <c r="H172" s="27" t="s">
        <v>208</v>
      </c>
    </row>
    <row r="173" spans="8:8" ht="17.149999999999999" customHeight="1" x14ac:dyDescent="0.25">
      <c r="H173" s="27" t="s">
        <v>209</v>
      </c>
    </row>
    <row r="174" spans="8:8" ht="17.149999999999999" customHeight="1" x14ac:dyDescent="0.25">
      <c r="H174" s="27" t="s">
        <v>321</v>
      </c>
    </row>
    <row r="175" spans="8:8" ht="17.149999999999999" customHeight="1" x14ac:dyDescent="0.25">
      <c r="H175" s="27" t="s">
        <v>322</v>
      </c>
    </row>
    <row r="176" spans="8:8" ht="17.149999999999999" customHeight="1" x14ac:dyDescent="0.25">
      <c r="H176" s="27" t="s">
        <v>323</v>
      </c>
    </row>
    <row r="177" spans="8:8" ht="17.149999999999999" customHeight="1" x14ac:dyDescent="0.25">
      <c r="H177" s="27" t="s">
        <v>324</v>
      </c>
    </row>
    <row r="178" spans="8:8" ht="17.149999999999999" customHeight="1" x14ac:dyDescent="0.25">
      <c r="H178" s="27" t="s">
        <v>325</v>
      </c>
    </row>
    <row r="179" spans="8:8" ht="17.149999999999999" customHeight="1" x14ac:dyDescent="0.25">
      <c r="H179" s="27" t="s">
        <v>326</v>
      </c>
    </row>
    <row r="180" spans="8:8" ht="17.149999999999999" customHeight="1" x14ac:dyDescent="0.25">
      <c r="H180" s="27" t="s">
        <v>327</v>
      </c>
    </row>
    <row r="181" spans="8:8" ht="17.149999999999999" customHeight="1" x14ac:dyDescent="0.25">
      <c r="H181" s="27" t="s">
        <v>328</v>
      </c>
    </row>
    <row r="182" spans="8:8" ht="17.149999999999999" customHeight="1" x14ac:dyDescent="0.25">
      <c r="H182" s="27" t="s">
        <v>329</v>
      </c>
    </row>
    <row r="183" spans="8:8" ht="17.149999999999999" customHeight="1" x14ac:dyDescent="0.25">
      <c r="H183" s="27" t="s">
        <v>330</v>
      </c>
    </row>
    <row r="184" spans="8:8" ht="17.149999999999999" customHeight="1" x14ac:dyDescent="0.25">
      <c r="H184" s="27" t="s">
        <v>331</v>
      </c>
    </row>
    <row r="185" spans="8:8" ht="17.149999999999999" customHeight="1" x14ac:dyDescent="0.25">
      <c r="H185" s="27" t="s">
        <v>332</v>
      </c>
    </row>
    <row r="186" spans="8:8" ht="17.149999999999999" customHeight="1" x14ac:dyDescent="0.25">
      <c r="H186" s="27" t="s">
        <v>333</v>
      </c>
    </row>
    <row r="187" spans="8:8" ht="17.149999999999999" customHeight="1" x14ac:dyDescent="0.25">
      <c r="H187" s="27" t="s">
        <v>334</v>
      </c>
    </row>
    <row r="188" spans="8:8" ht="17.149999999999999" customHeight="1" x14ac:dyDescent="0.25">
      <c r="H188" s="27" t="s">
        <v>335</v>
      </c>
    </row>
    <row r="189" spans="8:8" ht="17.149999999999999" customHeight="1" x14ac:dyDescent="0.25">
      <c r="H189" s="27" t="s">
        <v>336</v>
      </c>
    </row>
    <row r="190" spans="8:8" ht="17.149999999999999" customHeight="1" x14ac:dyDescent="0.25">
      <c r="H190" s="27" t="s">
        <v>257</v>
      </c>
    </row>
    <row r="191" spans="8:8" ht="17.149999999999999" customHeight="1" x14ac:dyDescent="0.25">
      <c r="H191" s="27" t="s">
        <v>258</v>
      </c>
    </row>
    <row r="192" spans="8:8" ht="17.149999999999999" customHeight="1" x14ac:dyDescent="0.25">
      <c r="H192" s="27" t="s">
        <v>259</v>
      </c>
    </row>
    <row r="193" spans="8:9" ht="17.149999999999999" customHeight="1" x14ac:dyDescent="0.25">
      <c r="H193" s="27" t="s">
        <v>193</v>
      </c>
    </row>
    <row r="194" spans="8:9" ht="17.149999999999999" customHeight="1" x14ac:dyDescent="0.25">
      <c r="H194" s="27" t="s">
        <v>194</v>
      </c>
    </row>
    <row r="195" spans="8:9" ht="17.149999999999999" customHeight="1" x14ac:dyDescent="0.25">
      <c r="H195" s="27" t="s">
        <v>195</v>
      </c>
    </row>
    <row r="196" spans="8:9" ht="17.149999999999999" customHeight="1" x14ac:dyDescent="0.25">
      <c r="H196" s="27" t="s">
        <v>196</v>
      </c>
    </row>
    <row r="197" spans="8:9" ht="17.149999999999999" customHeight="1" x14ac:dyDescent="0.25">
      <c r="H197" s="27" t="s">
        <v>197</v>
      </c>
    </row>
    <row r="198" spans="8:9" ht="17.149999999999999" customHeight="1" x14ac:dyDescent="0.25">
      <c r="H198" s="27" t="s">
        <v>210</v>
      </c>
    </row>
    <row r="199" spans="8:9" ht="17.149999999999999" customHeight="1" x14ac:dyDescent="0.25">
      <c r="H199" s="27" t="s">
        <v>211</v>
      </c>
    </row>
    <row r="200" spans="8:9" ht="17.149999999999999" customHeight="1" x14ac:dyDescent="0.25">
      <c r="H200" s="27" t="s">
        <v>212</v>
      </c>
    </row>
    <row r="201" spans="8:9" ht="17.149999999999999" customHeight="1" x14ac:dyDescent="0.25">
      <c r="H201" s="27" t="s">
        <v>213</v>
      </c>
    </row>
    <row r="202" spans="8:9" ht="17.149999999999999" customHeight="1" x14ac:dyDescent="0.25">
      <c r="H202" s="27" t="s">
        <v>214</v>
      </c>
    </row>
    <row r="203" spans="8:9" ht="17.149999999999999" customHeight="1" x14ac:dyDescent="0.25">
      <c r="H203" s="27" t="s">
        <v>239</v>
      </c>
    </row>
    <row r="204" spans="8:9" ht="17.149999999999999" customHeight="1" x14ac:dyDescent="0.25">
      <c r="H204" s="27" t="s">
        <v>240</v>
      </c>
    </row>
    <row r="205" spans="8:9" ht="17.149999999999999" customHeight="1" x14ac:dyDescent="0.25">
      <c r="H205" s="27" t="s">
        <v>241</v>
      </c>
    </row>
    <row r="206" spans="8:9" ht="17.149999999999999" customHeight="1" x14ac:dyDescent="0.25">
      <c r="H206" s="27" t="s">
        <v>242</v>
      </c>
    </row>
    <row r="207" spans="8:9" ht="17.149999999999999" customHeight="1" x14ac:dyDescent="0.25">
      <c r="H207" s="27" t="s">
        <v>243</v>
      </c>
    </row>
    <row r="208" spans="8:9" ht="17.149999999999999" customHeight="1" x14ac:dyDescent="0.25">
      <c r="H208" s="27" t="s">
        <v>376</v>
      </c>
      <c r="I208" s="166" t="s">
        <v>612</v>
      </c>
    </row>
    <row r="209" spans="8:8" ht="17.149999999999999" customHeight="1" x14ac:dyDescent="0.25">
      <c r="H209" s="27" t="s">
        <v>377</v>
      </c>
    </row>
    <row r="210" spans="8:8" ht="17.149999999999999" customHeight="1" x14ac:dyDescent="0.25">
      <c r="H210" s="27" t="s">
        <v>378</v>
      </c>
    </row>
    <row r="211" spans="8:8" ht="17.149999999999999" customHeight="1" x14ac:dyDescent="0.25">
      <c r="H211" s="27" t="s">
        <v>379</v>
      </c>
    </row>
    <row r="212" spans="8:8" ht="17.149999999999999" customHeight="1" x14ac:dyDescent="0.25">
      <c r="H212" s="27" t="s">
        <v>380</v>
      </c>
    </row>
    <row r="213" spans="8:8" ht="17.149999999999999" customHeight="1" x14ac:dyDescent="0.25">
      <c r="H213" s="27" t="s">
        <v>381</v>
      </c>
    </row>
    <row r="214" spans="8:8" ht="17.149999999999999" customHeight="1" x14ac:dyDescent="0.25">
      <c r="H214" s="27" t="s">
        <v>212</v>
      </c>
    </row>
    <row r="215" spans="8:8" ht="17.149999999999999" customHeight="1" x14ac:dyDescent="0.25">
      <c r="H215" s="27" t="s">
        <v>265</v>
      </c>
    </row>
    <row r="216" spans="8:8" ht="17.149999999999999" customHeight="1" x14ac:dyDescent="0.25">
      <c r="H216" s="27" t="s">
        <v>267</v>
      </c>
    </row>
    <row r="217" spans="8:8" ht="17.149999999999999" customHeight="1" x14ac:dyDescent="0.25">
      <c r="H217" s="27" t="s">
        <v>269</v>
      </c>
    </row>
    <row r="218" spans="8:8" ht="17.149999999999999" customHeight="1" x14ac:dyDescent="0.25">
      <c r="H218" s="27" t="s">
        <v>382</v>
      </c>
    </row>
    <row r="219" spans="8:8" ht="17.149999999999999" customHeight="1" x14ac:dyDescent="0.25">
      <c r="H219" s="27" t="s">
        <v>320</v>
      </c>
    </row>
    <row r="220" spans="8:8" ht="17.149999999999999" customHeight="1" x14ac:dyDescent="0.25">
      <c r="H220" s="27" t="s">
        <v>383</v>
      </c>
    </row>
    <row r="221" spans="8:8" ht="17.149999999999999" customHeight="1" x14ac:dyDescent="0.25">
      <c r="H221" s="27" t="s">
        <v>384</v>
      </c>
    </row>
    <row r="222" spans="8:8" ht="17.149999999999999" customHeight="1" x14ac:dyDescent="0.25">
      <c r="H222" s="27" t="s">
        <v>333</v>
      </c>
    </row>
    <row r="223" spans="8:8" ht="17.149999999999999" customHeight="1" x14ac:dyDescent="0.25">
      <c r="H223" s="27" t="s">
        <v>211</v>
      </c>
    </row>
    <row r="224" spans="8:8" ht="17.149999999999999" customHeight="1" x14ac:dyDescent="0.25">
      <c r="H224" s="27" t="s">
        <v>385</v>
      </c>
    </row>
    <row r="225" spans="8:8" ht="17.149999999999999" customHeight="1" x14ac:dyDescent="0.25">
      <c r="H225" s="27" t="s">
        <v>386</v>
      </c>
    </row>
    <row r="226" spans="8:8" ht="17.149999999999999" customHeight="1" x14ac:dyDescent="0.25">
      <c r="H226" s="27" t="s">
        <v>387</v>
      </c>
    </row>
    <row r="227" spans="8:8" ht="17.149999999999999" customHeight="1" x14ac:dyDescent="0.25">
      <c r="H227" s="27" t="s">
        <v>388</v>
      </c>
    </row>
    <row r="228" spans="8:8" ht="17.149999999999999" customHeight="1" x14ac:dyDescent="0.25">
      <c r="H228" s="27" t="s">
        <v>389</v>
      </c>
    </row>
    <row r="229" spans="8:8" ht="17.149999999999999" customHeight="1" x14ac:dyDescent="0.25">
      <c r="H229" s="27" t="s">
        <v>390</v>
      </c>
    </row>
    <row r="230" spans="8:8" ht="17.149999999999999" customHeight="1" x14ac:dyDescent="0.25">
      <c r="H230" s="27" t="s">
        <v>291</v>
      </c>
    </row>
    <row r="231" spans="8:8" ht="17.149999999999999" customHeight="1" x14ac:dyDescent="0.25">
      <c r="H231" s="27" t="s">
        <v>391</v>
      </c>
    </row>
    <row r="232" spans="8:8" ht="17.149999999999999" customHeight="1" x14ac:dyDescent="0.25">
      <c r="H232" s="27" t="s">
        <v>392</v>
      </c>
    </row>
    <row r="233" spans="8:8" ht="17.149999999999999" customHeight="1" x14ac:dyDescent="0.25">
      <c r="H233" s="27" t="s">
        <v>393</v>
      </c>
    </row>
    <row r="234" spans="8:8" ht="17.149999999999999" customHeight="1" x14ac:dyDescent="0.25">
      <c r="H234" s="27" t="s">
        <v>394</v>
      </c>
    </row>
    <row r="235" spans="8:8" ht="17.149999999999999" customHeight="1" x14ac:dyDescent="0.25">
      <c r="H235" s="27" t="s">
        <v>244</v>
      </c>
    </row>
    <row r="236" spans="8:8" ht="17.149999999999999" customHeight="1" x14ac:dyDescent="0.25">
      <c r="H236" s="27" t="s">
        <v>245</v>
      </c>
    </row>
    <row r="237" spans="8:8" ht="17.149999999999999" customHeight="1" x14ac:dyDescent="0.25">
      <c r="H237" s="27" t="s">
        <v>246</v>
      </c>
    </row>
    <row r="238" spans="8:8" ht="17.149999999999999" customHeight="1" x14ac:dyDescent="0.25">
      <c r="H238" s="27" t="s">
        <v>247</v>
      </c>
    </row>
    <row r="239" spans="8:8" ht="17.149999999999999" customHeight="1" x14ac:dyDescent="0.25">
      <c r="H239" s="27" t="s">
        <v>248</v>
      </c>
    </row>
    <row r="240" spans="8:8" ht="17.149999999999999" customHeight="1" x14ac:dyDescent="0.25">
      <c r="H240" s="27" t="s">
        <v>249</v>
      </c>
    </row>
    <row r="241" spans="8:8" ht="17.149999999999999" customHeight="1" x14ac:dyDescent="0.25">
      <c r="H241" s="27" t="s">
        <v>395</v>
      </c>
    </row>
    <row r="242" spans="8:8" ht="17.149999999999999" customHeight="1" x14ac:dyDescent="0.25">
      <c r="H242" s="27" t="s">
        <v>396</v>
      </c>
    </row>
    <row r="243" spans="8:8" ht="17.149999999999999" customHeight="1" x14ac:dyDescent="0.25">
      <c r="H243" s="27" t="s">
        <v>337</v>
      </c>
    </row>
    <row r="244" spans="8:8" ht="17.149999999999999" customHeight="1" x14ac:dyDescent="0.25">
      <c r="H244" s="27" t="s">
        <v>338</v>
      </c>
    </row>
    <row r="245" spans="8:8" ht="17.149999999999999" customHeight="1" x14ac:dyDescent="0.25">
      <c r="H245" s="27" t="s">
        <v>339</v>
      </c>
    </row>
    <row r="246" spans="8:8" ht="17.149999999999999" customHeight="1" x14ac:dyDescent="0.25">
      <c r="H246" s="27" t="s">
        <v>340</v>
      </c>
    </row>
    <row r="247" spans="8:8" ht="17.149999999999999" customHeight="1" x14ac:dyDescent="0.25">
      <c r="H247" s="27" t="s">
        <v>397</v>
      </c>
    </row>
    <row r="248" spans="8:8" ht="17.149999999999999" customHeight="1" x14ac:dyDescent="0.25">
      <c r="H248" s="27" t="s">
        <v>398</v>
      </c>
    </row>
    <row r="249" spans="8:8" ht="17.149999999999999" customHeight="1" x14ac:dyDescent="0.25">
      <c r="H249" s="27" t="s">
        <v>399</v>
      </c>
    </row>
    <row r="250" spans="8:8" ht="17.149999999999999" customHeight="1" x14ac:dyDescent="0.25">
      <c r="H250" s="27" t="s">
        <v>260</v>
      </c>
    </row>
    <row r="251" spans="8:8" ht="17.149999999999999" customHeight="1" x14ac:dyDescent="0.25">
      <c r="H251" s="27" t="s">
        <v>263</v>
      </c>
    </row>
    <row r="252" spans="8:8" ht="17.149999999999999" customHeight="1" x14ac:dyDescent="0.25">
      <c r="H252" s="27" t="s">
        <v>264</v>
      </c>
    </row>
    <row r="253" spans="8:8" ht="17.149999999999999" customHeight="1" x14ac:dyDescent="0.25">
      <c r="H253" s="27" t="s">
        <v>400</v>
      </c>
    </row>
    <row r="254" spans="8:8" ht="17.149999999999999" customHeight="1" x14ac:dyDescent="0.25">
      <c r="H254" s="27" t="s">
        <v>401</v>
      </c>
    </row>
    <row r="255" spans="8:8" ht="17.149999999999999" customHeight="1" x14ac:dyDescent="0.25">
      <c r="H255" s="27" t="s">
        <v>402</v>
      </c>
    </row>
    <row r="256" spans="8:8" ht="17.149999999999999" customHeight="1" x14ac:dyDescent="0.25">
      <c r="H256" s="27" t="s">
        <v>403</v>
      </c>
    </row>
    <row r="257" spans="8:8" ht="17.149999999999999" customHeight="1" x14ac:dyDescent="0.25">
      <c r="H257" s="27" t="s">
        <v>404</v>
      </c>
    </row>
    <row r="258" spans="8:8" ht="17.149999999999999" customHeight="1" x14ac:dyDescent="0.25">
      <c r="H258" s="27" t="s">
        <v>266</v>
      </c>
    </row>
    <row r="259" spans="8:8" ht="17.149999999999999" customHeight="1" x14ac:dyDescent="0.25">
      <c r="H259" s="27" t="s">
        <v>268</v>
      </c>
    </row>
    <row r="260" spans="8:8" ht="17.149999999999999" customHeight="1" x14ac:dyDescent="0.25">
      <c r="H260" s="27" t="s">
        <v>405</v>
      </c>
    </row>
    <row r="261" spans="8:8" ht="17.149999999999999" customHeight="1" x14ac:dyDescent="0.25">
      <c r="H261" s="27" t="s">
        <v>406</v>
      </c>
    </row>
    <row r="262" spans="8:8" ht="17.149999999999999" customHeight="1" x14ac:dyDescent="0.25">
      <c r="H262" s="27" t="s">
        <v>407</v>
      </c>
    </row>
    <row r="263" spans="8:8" ht="17.149999999999999" customHeight="1" x14ac:dyDescent="0.25">
      <c r="H263" s="27" t="s">
        <v>270</v>
      </c>
    </row>
    <row r="264" spans="8:8" ht="17.149999999999999" customHeight="1" x14ac:dyDescent="0.25">
      <c r="H264" s="27" t="s">
        <v>271</v>
      </c>
    </row>
    <row r="265" spans="8:8" ht="17.149999999999999" customHeight="1" x14ac:dyDescent="0.25">
      <c r="H265" s="27" t="s">
        <v>408</v>
      </c>
    </row>
    <row r="266" spans="8:8" ht="17.149999999999999" customHeight="1" x14ac:dyDescent="0.25">
      <c r="H266" s="27" t="s">
        <v>409</v>
      </c>
    </row>
    <row r="267" spans="8:8" ht="17.149999999999999" customHeight="1" x14ac:dyDescent="0.25">
      <c r="H267" s="27" t="s">
        <v>410</v>
      </c>
    </row>
    <row r="268" spans="8:8" ht="17.149999999999999" customHeight="1" x14ac:dyDescent="0.25">
      <c r="H268" s="27" t="s">
        <v>411</v>
      </c>
    </row>
    <row r="269" spans="8:8" ht="17.149999999999999" customHeight="1" x14ac:dyDescent="0.25">
      <c r="H269" s="27" t="s">
        <v>412</v>
      </c>
    </row>
    <row r="270" spans="8:8" ht="17.149999999999999" customHeight="1" x14ac:dyDescent="0.25">
      <c r="H270" s="27" t="s">
        <v>198</v>
      </c>
    </row>
    <row r="271" spans="8:8" ht="17.149999999999999" customHeight="1" x14ac:dyDescent="0.25">
      <c r="H271" s="27" t="s">
        <v>167</v>
      </c>
    </row>
    <row r="272" spans="8:8" ht="17.149999999999999" customHeight="1" x14ac:dyDescent="0.25">
      <c r="H272" s="27" t="s">
        <v>413</v>
      </c>
    </row>
    <row r="273" spans="8:8" ht="17.149999999999999" customHeight="1" x14ac:dyDescent="0.25">
      <c r="H273" s="27" t="s">
        <v>168</v>
      </c>
    </row>
    <row r="274" spans="8:8" ht="17.149999999999999" customHeight="1" x14ac:dyDescent="0.25">
      <c r="H274" s="27" t="s">
        <v>414</v>
      </c>
    </row>
    <row r="275" spans="8:8" ht="17.149999999999999" customHeight="1" x14ac:dyDescent="0.25">
      <c r="H275" s="27" t="s">
        <v>176</v>
      </c>
    </row>
    <row r="276" spans="8:8" ht="17.149999999999999" customHeight="1" x14ac:dyDescent="0.25">
      <c r="H276" s="27" t="s">
        <v>415</v>
      </c>
    </row>
    <row r="277" spans="8:8" ht="17.149999999999999" customHeight="1" x14ac:dyDescent="0.25">
      <c r="H277" s="27" t="s">
        <v>416</v>
      </c>
    </row>
    <row r="278" spans="8:8" ht="17.149999999999999" customHeight="1" x14ac:dyDescent="0.25">
      <c r="H278" s="27" t="s">
        <v>417</v>
      </c>
    </row>
    <row r="279" spans="8:8" ht="17.149999999999999" customHeight="1" x14ac:dyDescent="0.25">
      <c r="H279" s="27" t="s">
        <v>418</v>
      </c>
    </row>
    <row r="280" spans="8:8" ht="17.149999999999999" customHeight="1" x14ac:dyDescent="0.25">
      <c r="H280" s="27" t="s">
        <v>419</v>
      </c>
    </row>
    <row r="281" spans="8:8" ht="17.149999999999999" customHeight="1" x14ac:dyDescent="0.25">
      <c r="H281" s="27" t="s">
        <v>420</v>
      </c>
    </row>
    <row r="282" spans="8:8" ht="17.149999999999999" customHeight="1" x14ac:dyDescent="0.25">
      <c r="H282" s="27" t="s">
        <v>421</v>
      </c>
    </row>
    <row r="283" spans="8:8" ht="17.149999999999999" customHeight="1" x14ac:dyDescent="0.25">
      <c r="H283" s="27" t="s">
        <v>422</v>
      </c>
    </row>
    <row r="284" spans="8:8" ht="17.149999999999999" customHeight="1" x14ac:dyDescent="0.25">
      <c r="H284" s="27" t="s">
        <v>423</v>
      </c>
    </row>
    <row r="285" spans="8:8" ht="17.149999999999999" customHeight="1" x14ac:dyDescent="0.25">
      <c r="H285" s="27" t="s">
        <v>424</v>
      </c>
    </row>
    <row r="286" spans="8:8" ht="17.149999999999999" customHeight="1" x14ac:dyDescent="0.25">
      <c r="H286" s="27" t="s">
        <v>425</v>
      </c>
    </row>
    <row r="287" spans="8:8" ht="17.149999999999999" customHeight="1" x14ac:dyDescent="0.25">
      <c r="H287" s="27" t="s">
        <v>426</v>
      </c>
    </row>
    <row r="288" spans="8:8" ht="17.149999999999999" customHeight="1" x14ac:dyDescent="0.25">
      <c r="H288" s="27" t="s">
        <v>427</v>
      </c>
    </row>
    <row r="289" spans="8:8" ht="17.149999999999999" customHeight="1" x14ac:dyDescent="0.25">
      <c r="H289" s="27" t="s">
        <v>428</v>
      </c>
    </row>
    <row r="290" spans="8:8" ht="17.149999999999999" customHeight="1" x14ac:dyDescent="0.25">
      <c r="H290" s="27" t="s">
        <v>296</v>
      </c>
    </row>
    <row r="291" spans="8:8" ht="17.149999999999999" customHeight="1" x14ac:dyDescent="0.25">
      <c r="H291" s="27" t="s">
        <v>297</v>
      </c>
    </row>
    <row r="292" spans="8:8" ht="17.149999999999999" customHeight="1" x14ac:dyDescent="0.25">
      <c r="H292" s="27" t="s">
        <v>298</v>
      </c>
    </row>
    <row r="293" spans="8:8" ht="17.149999999999999" customHeight="1" x14ac:dyDescent="0.25">
      <c r="H293" s="27" t="s">
        <v>429</v>
      </c>
    </row>
    <row r="294" spans="8:8" ht="17.149999999999999" customHeight="1" x14ac:dyDescent="0.25">
      <c r="H294" s="27" t="s">
        <v>430</v>
      </c>
    </row>
    <row r="295" spans="8:8" ht="17.149999999999999" customHeight="1" x14ac:dyDescent="0.25">
      <c r="H295" s="27" t="s">
        <v>431</v>
      </c>
    </row>
    <row r="296" spans="8:8" ht="17.149999999999999" customHeight="1" x14ac:dyDescent="0.25">
      <c r="H296" s="27" t="s">
        <v>432</v>
      </c>
    </row>
    <row r="297" spans="8:8" ht="17.149999999999999" customHeight="1" x14ac:dyDescent="0.25">
      <c r="H297" s="27" t="s">
        <v>433</v>
      </c>
    </row>
    <row r="298" spans="8:8" ht="17.149999999999999" customHeight="1" x14ac:dyDescent="0.25">
      <c r="H298" s="27" t="s">
        <v>434</v>
      </c>
    </row>
    <row r="299" spans="8:8" ht="17.149999999999999" customHeight="1" x14ac:dyDescent="0.25">
      <c r="H299" s="27" t="s">
        <v>435</v>
      </c>
    </row>
    <row r="300" spans="8:8" ht="17.149999999999999" customHeight="1" x14ac:dyDescent="0.25">
      <c r="H300" s="27" t="s">
        <v>436</v>
      </c>
    </row>
    <row r="301" spans="8:8" ht="17.149999999999999" customHeight="1" x14ac:dyDescent="0.25">
      <c r="H301" s="27" t="s">
        <v>437</v>
      </c>
    </row>
    <row r="302" spans="8:8" ht="17.149999999999999" customHeight="1" x14ac:dyDescent="0.25">
      <c r="H302" s="27" t="s">
        <v>438</v>
      </c>
    </row>
    <row r="303" spans="8:8" ht="17.149999999999999" customHeight="1" x14ac:dyDescent="0.25">
      <c r="H303" s="27" t="s">
        <v>439</v>
      </c>
    </row>
    <row r="304" spans="8:8" ht="17.149999999999999" customHeight="1" x14ac:dyDescent="0.25">
      <c r="H304" s="27" t="s">
        <v>440</v>
      </c>
    </row>
    <row r="305" spans="8:8" ht="17.149999999999999" customHeight="1" x14ac:dyDescent="0.25">
      <c r="H305" s="27" t="s">
        <v>441</v>
      </c>
    </row>
    <row r="306" spans="8:8" ht="17.149999999999999" customHeight="1" x14ac:dyDescent="0.25">
      <c r="H306" s="27" t="s">
        <v>442</v>
      </c>
    </row>
    <row r="307" spans="8:8" ht="17.149999999999999" customHeight="1" x14ac:dyDescent="0.25">
      <c r="H307" s="27" t="s">
        <v>443</v>
      </c>
    </row>
    <row r="308" spans="8:8" ht="17.149999999999999" customHeight="1" x14ac:dyDescent="0.25">
      <c r="H308" s="27" t="s">
        <v>182</v>
      </c>
    </row>
    <row r="309" spans="8:8" ht="17.149999999999999" customHeight="1" x14ac:dyDescent="0.25">
      <c r="H309" s="27" t="s">
        <v>444</v>
      </c>
    </row>
    <row r="310" spans="8:8" ht="17.149999999999999" customHeight="1" x14ac:dyDescent="0.25">
      <c r="H310" s="27" t="s">
        <v>445</v>
      </c>
    </row>
    <row r="311" spans="8:8" ht="17.149999999999999" customHeight="1" x14ac:dyDescent="0.25">
      <c r="H311" s="27" t="s">
        <v>446</v>
      </c>
    </row>
    <row r="312" spans="8:8" ht="17.149999999999999" customHeight="1" x14ac:dyDescent="0.25">
      <c r="H312" s="27" t="s">
        <v>447</v>
      </c>
    </row>
    <row r="313" spans="8:8" ht="17.149999999999999" customHeight="1" x14ac:dyDescent="0.25">
      <c r="H313" s="27" t="s">
        <v>448</v>
      </c>
    </row>
    <row r="314" spans="8:8" ht="17.149999999999999" customHeight="1" x14ac:dyDescent="0.25">
      <c r="H314" s="27" t="s">
        <v>449</v>
      </c>
    </row>
    <row r="315" spans="8:8" ht="17.149999999999999" customHeight="1" x14ac:dyDescent="0.25">
      <c r="H315" s="27" t="s">
        <v>450</v>
      </c>
    </row>
    <row r="316" spans="8:8" ht="17.149999999999999" customHeight="1" x14ac:dyDescent="0.25">
      <c r="H316" s="27" t="s">
        <v>451</v>
      </c>
    </row>
    <row r="317" spans="8:8" ht="17.149999999999999" customHeight="1" x14ac:dyDescent="0.25">
      <c r="H317" s="27" t="s">
        <v>452</v>
      </c>
    </row>
    <row r="318" spans="8:8" ht="17.149999999999999" customHeight="1" x14ac:dyDescent="0.25">
      <c r="H318" s="27" t="s">
        <v>453</v>
      </c>
    </row>
    <row r="319" spans="8:8" ht="17.149999999999999" customHeight="1" x14ac:dyDescent="0.25">
      <c r="H319" s="27" t="s">
        <v>272</v>
      </c>
    </row>
    <row r="320" spans="8:8" ht="17.149999999999999" customHeight="1" x14ac:dyDescent="0.25">
      <c r="H320" s="27" t="s">
        <v>273</v>
      </c>
    </row>
    <row r="321" spans="8:8" ht="17.149999999999999" customHeight="1" x14ac:dyDescent="0.25">
      <c r="H321" s="27" t="s">
        <v>454</v>
      </c>
    </row>
    <row r="322" spans="8:8" ht="17.149999999999999" customHeight="1" x14ac:dyDescent="0.25">
      <c r="H322" s="27" t="s">
        <v>274</v>
      </c>
    </row>
    <row r="323" spans="8:8" ht="17.149999999999999" customHeight="1" x14ac:dyDescent="0.25">
      <c r="H323" s="27" t="s">
        <v>275</v>
      </c>
    </row>
    <row r="324" spans="8:8" ht="17.149999999999999" customHeight="1" x14ac:dyDescent="0.25">
      <c r="H324" s="27" t="s">
        <v>455</v>
      </c>
    </row>
    <row r="325" spans="8:8" ht="17.149999999999999" customHeight="1" x14ac:dyDescent="0.25">
      <c r="H325" s="27" t="s">
        <v>456</v>
      </c>
    </row>
    <row r="326" spans="8:8" ht="17.149999999999999" customHeight="1" x14ac:dyDescent="0.25">
      <c r="H326" s="27" t="s">
        <v>457</v>
      </c>
    </row>
    <row r="327" spans="8:8" ht="17.149999999999999" customHeight="1" x14ac:dyDescent="0.25">
      <c r="H327" s="27" t="s">
        <v>458</v>
      </c>
    </row>
    <row r="328" spans="8:8" ht="17.149999999999999" customHeight="1" x14ac:dyDescent="0.25">
      <c r="H328" s="27" t="s">
        <v>459</v>
      </c>
    </row>
    <row r="329" spans="8:8" ht="17.149999999999999" customHeight="1" x14ac:dyDescent="0.25">
      <c r="H329" s="27" t="s">
        <v>460</v>
      </c>
    </row>
    <row r="330" spans="8:8" ht="17.149999999999999" customHeight="1" x14ac:dyDescent="0.25">
      <c r="H330" s="27" t="s">
        <v>461</v>
      </c>
    </row>
    <row r="331" spans="8:8" ht="17.149999999999999" customHeight="1" x14ac:dyDescent="0.25">
      <c r="H331" s="27" t="s">
        <v>462</v>
      </c>
    </row>
    <row r="332" spans="8:8" ht="17.149999999999999" customHeight="1" x14ac:dyDescent="0.25">
      <c r="H332" s="27" t="s">
        <v>250</v>
      </c>
    </row>
    <row r="333" spans="8:8" ht="17.149999999999999" customHeight="1" x14ac:dyDescent="0.25">
      <c r="H333" s="27" t="s">
        <v>251</v>
      </c>
    </row>
    <row r="334" spans="8:8" ht="17.149999999999999" customHeight="1" x14ac:dyDescent="0.25">
      <c r="H334" s="27" t="s">
        <v>253</v>
      </c>
    </row>
    <row r="335" spans="8:8" ht="17.149999999999999" customHeight="1" x14ac:dyDescent="0.25">
      <c r="H335" s="27" t="s">
        <v>254</v>
      </c>
    </row>
    <row r="336" spans="8:8" ht="17.149999999999999" customHeight="1" x14ac:dyDescent="0.25">
      <c r="H336" s="27" t="s">
        <v>463</v>
      </c>
    </row>
    <row r="337" spans="8:8" ht="17.149999999999999" customHeight="1" x14ac:dyDescent="0.25">
      <c r="H337" s="27" t="s">
        <v>183</v>
      </c>
    </row>
    <row r="338" spans="8:8" ht="17.149999999999999" customHeight="1" x14ac:dyDescent="0.25">
      <c r="H338" s="27" t="s">
        <v>184</v>
      </c>
    </row>
    <row r="339" spans="8:8" ht="17.149999999999999" customHeight="1" x14ac:dyDescent="0.25">
      <c r="H339" s="27" t="s">
        <v>464</v>
      </c>
    </row>
    <row r="340" spans="8:8" ht="17.149999999999999" customHeight="1" x14ac:dyDescent="0.25">
      <c r="H340" s="27" t="s">
        <v>186</v>
      </c>
    </row>
    <row r="341" spans="8:8" ht="17.149999999999999" customHeight="1" x14ac:dyDescent="0.25">
      <c r="H341" s="27" t="s">
        <v>465</v>
      </c>
    </row>
    <row r="342" spans="8:8" ht="17.149999999999999" customHeight="1" x14ac:dyDescent="0.25">
      <c r="H342" s="27" t="s">
        <v>187</v>
      </c>
    </row>
    <row r="343" spans="8:8" ht="17.149999999999999" customHeight="1" x14ac:dyDescent="0.25">
      <c r="H343" s="27" t="s">
        <v>466</v>
      </c>
    </row>
    <row r="344" spans="8:8" ht="17.149999999999999" customHeight="1" x14ac:dyDescent="0.25">
      <c r="H344" s="27" t="s">
        <v>467</v>
      </c>
    </row>
    <row r="345" spans="8:8" ht="17.149999999999999" customHeight="1" x14ac:dyDescent="0.25">
      <c r="H345" s="27" t="s">
        <v>468</v>
      </c>
    </row>
    <row r="346" spans="8:8" ht="17.149999999999999" customHeight="1" x14ac:dyDescent="0.25">
      <c r="H346" s="27" t="s">
        <v>469</v>
      </c>
    </row>
    <row r="347" spans="8:8" ht="17.149999999999999" customHeight="1" x14ac:dyDescent="0.25">
      <c r="H347" s="27" t="s">
        <v>352</v>
      </c>
    </row>
    <row r="348" spans="8:8" ht="17.149999999999999" customHeight="1" x14ac:dyDescent="0.25">
      <c r="H348" s="27" t="s">
        <v>354</v>
      </c>
    </row>
    <row r="349" spans="8:8" ht="17.149999999999999" customHeight="1" x14ac:dyDescent="0.25">
      <c r="H349" s="27" t="s">
        <v>470</v>
      </c>
    </row>
    <row r="350" spans="8:8" ht="17.149999999999999" customHeight="1" x14ac:dyDescent="0.25">
      <c r="H350" s="27" t="s">
        <v>278</v>
      </c>
    </row>
    <row r="351" spans="8:8" ht="17.149999999999999" customHeight="1" x14ac:dyDescent="0.25">
      <c r="H351" s="27" t="s">
        <v>279</v>
      </c>
    </row>
    <row r="352" spans="8:8" ht="17.149999999999999" customHeight="1" x14ac:dyDescent="0.25">
      <c r="H352" s="27" t="s">
        <v>280</v>
      </c>
    </row>
    <row r="353" spans="8:8" ht="17.149999999999999" customHeight="1" x14ac:dyDescent="0.25">
      <c r="H353" s="27" t="s">
        <v>282</v>
      </c>
    </row>
    <row r="354" spans="8:8" ht="17.149999999999999" customHeight="1" x14ac:dyDescent="0.25">
      <c r="H354" s="27" t="s">
        <v>471</v>
      </c>
    </row>
    <row r="355" spans="8:8" ht="17.149999999999999" customHeight="1" x14ac:dyDescent="0.25">
      <c r="H355" s="27" t="s">
        <v>472</v>
      </c>
    </row>
    <row r="356" spans="8:8" ht="17.149999999999999" customHeight="1" x14ac:dyDescent="0.25">
      <c r="H356" s="27" t="s">
        <v>473</v>
      </c>
    </row>
    <row r="357" spans="8:8" ht="17.149999999999999" customHeight="1" x14ac:dyDescent="0.25">
      <c r="H357" s="27" t="s">
        <v>474</v>
      </c>
    </row>
    <row r="358" spans="8:8" ht="17.149999999999999" customHeight="1" x14ac:dyDescent="0.25">
      <c r="H358" s="27" t="s">
        <v>475</v>
      </c>
    </row>
    <row r="359" spans="8:8" ht="17.149999999999999" customHeight="1" x14ac:dyDescent="0.25">
      <c r="H359" s="27" t="s">
        <v>199</v>
      </c>
    </row>
    <row r="360" spans="8:8" ht="17.149999999999999" customHeight="1" x14ac:dyDescent="0.25">
      <c r="H360" s="27" t="s">
        <v>200</v>
      </c>
    </row>
    <row r="361" spans="8:8" ht="17.149999999999999" customHeight="1" x14ac:dyDescent="0.25">
      <c r="H361" s="27" t="s">
        <v>201</v>
      </c>
    </row>
    <row r="362" spans="8:8" ht="17.149999999999999" customHeight="1" x14ac:dyDescent="0.25">
      <c r="H362" s="27" t="s">
        <v>476</v>
      </c>
    </row>
    <row r="363" spans="8:8" ht="17.149999999999999" customHeight="1" x14ac:dyDescent="0.25">
      <c r="H363" s="27" t="s">
        <v>477</v>
      </c>
    </row>
    <row r="364" spans="8:8" ht="17.149999999999999" customHeight="1" x14ac:dyDescent="0.25">
      <c r="H364" s="27" t="s">
        <v>478</v>
      </c>
    </row>
    <row r="365" spans="8:8" ht="17.149999999999999" customHeight="1" x14ac:dyDescent="0.25">
      <c r="H365" s="27" t="s">
        <v>276</v>
      </c>
    </row>
    <row r="366" spans="8:8" ht="17.149999999999999" customHeight="1" x14ac:dyDescent="0.25">
      <c r="H366" s="27" t="s">
        <v>479</v>
      </c>
    </row>
    <row r="367" spans="8:8" ht="17.149999999999999" customHeight="1" x14ac:dyDescent="0.25">
      <c r="H367" s="27" t="s">
        <v>480</v>
      </c>
    </row>
    <row r="368" spans="8:8" ht="17.149999999999999" customHeight="1" x14ac:dyDescent="0.25">
      <c r="H368" s="27" t="s">
        <v>481</v>
      </c>
    </row>
    <row r="369" spans="8:8" ht="17.149999999999999" customHeight="1" x14ac:dyDescent="0.25">
      <c r="H369" s="27" t="s">
        <v>482</v>
      </c>
    </row>
    <row r="370" spans="8:8" ht="17.149999999999999" customHeight="1" x14ac:dyDescent="0.25">
      <c r="H370" s="27" t="s">
        <v>483</v>
      </c>
    </row>
    <row r="371" spans="8:8" ht="17.149999999999999" customHeight="1" x14ac:dyDescent="0.25">
      <c r="H371" s="27" t="s">
        <v>484</v>
      </c>
    </row>
    <row r="372" spans="8:8" ht="17.149999999999999" customHeight="1" x14ac:dyDescent="0.25">
      <c r="H372" s="27" t="s">
        <v>485</v>
      </c>
    </row>
    <row r="373" spans="8:8" ht="17.149999999999999" customHeight="1" x14ac:dyDescent="0.25">
      <c r="H373" s="27" t="s">
        <v>486</v>
      </c>
    </row>
    <row r="374" spans="8:8" ht="17.149999999999999" customHeight="1" x14ac:dyDescent="0.25">
      <c r="H374" s="27" t="s">
        <v>487</v>
      </c>
    </row>
    <row r="375" spans="8:8" ht="17.149999999999999" customHeight="1" x14ac:dyDescent="0.25">
      <c r="H375" s="27" t="s">
        <v>488</v>
      </c>
    </row>
    <row r="376" spans="8:8" ht="17.149999999999999" customHeight="1" x14ac:dyDescent="0.25">
      <c r="H376" s="27" t="s">
        <v>489</v>
      </c>
    </row>
    <row r="377" spans="8:8" ht="17.149999999999999" customHeight="1" x14ac:dyDescent="0.25">
      <c r="H377" s="27" t="s">
        <v>490</v>
      </c>
    </row>
    <row r="378" spans="8:8" ht="17.149999999999999" customHeight="1" x14ac:dyDescent="0.25">
      <c r="H378" s="27" t="s">
        <v>491</v>
      </c>
    </row>
    <row r="379" spans="8:8" ht="17.149999999999999" customHeight="1" x14ac:dyDescent="0.25">
      <c r="H379" s="27" t="s">
        <v>492</v>
      </c>
    </row>
    <row r="380" spans="8:8" ht="17.149999999999999" customHeight="1" x14ac:dyDescent="0.25">
      <c r="H380" s="27" t="s">
        <v>493</v>
      </c>
    </row>
    <row r="381" spans="8:8" ht="17.149999999999999" customHeight="1" x14ac:dyDescent="0.25">
      <c r="H381" s="27" t="s">
        <v>494</v>
      </c>
    </row>
    <row r="382" spans="8:8" ht="17.149999999999999" customHeight="1" x14ac:dyDescent="0.25">
      <c r="H382" s="27" t="s">
        <v>287</v>
      </c>
    </row>
    <row r="383" spans="8:8" ht="17.149999999999999" customHeight="1" x14ac:dyDescent="0.25">
      <c r="H383" s="27" t="s">
        <v>288</v>
      </c>
    </row>
    <row r="384" spans="8:8" ht="17.149999999999999" customHeight="1" x14ac:dyDescent="0.25">
      <c r="H384" s="27" t="s">
        <v>289</v>
      </c>
    </row>
    <row r="385" spans="8:8" ht="17.149999999999999" customHeight="1" x14ac:dyDescent="0.25">
      <c r="H385" s="27" t="s">
        <v>299</v>
      </c>
    </row>
    <row r="386" spans="8:8" ht="17.149999999999999" customHeight="1" x14ac:dyDescent="0.25">
      <c r="H386" s="27" t="s">
        <v>300</v>
      </c>
    </row>
    <row r="387" spans="8:8" ht="17.149999999999999" customHeight="1" x14ac:dyDescent="0.25">
      <c r="H387" s="27" t="s">
        <v>301</v>
      </c>
    </row>
    <row r="388" spans="8:8" ht="17.149999999999999" customHeight="1" x14ac:dyDescent="0.25">
      <c r="H388" s="27" t="s">
        <v>302</v>
      </c>
    </row>
    <row r="389" spans="8:8" ht="17.149999999999999" customHeight="1" x14ac:dyDescent="0.25">
      <c r="H389" s="27" t="s">
        <v>495</v>
      </c>
    </row>
    <row r="390" spans="8:8" ht="17.149999999999999" customHeight="1" x14ac:dyDescent="0.25">
      <c r="H390" s="27" t="s">
        <v>496</v>
      </c>
    </row>
    <row r="391" spans="8:8" ht="17.149999999999999" customHeight="1" x14ac:dyDescent="0.25">
      <c r="H391" s="27" t="s">
        <v>497</v>
      </c>
    </row>
    <row r="392" spans="8:8" ht="17.149999999999999" customHeight="1" x14ac:dyDescent="0.25">
      <c r="H392" s="27" t="s">
        <v>498</v>
      </c>
    </row>
    <row r="393" spans="8:8" ht="17.149999999999999" customHeight="1" x14ac:dyDescent="0.25">
      <c r="H393" s="27" t="s">
        <v>499</v>
      </c>
    </row>
    <row r="394" spans="8:8" ht="17.149999999999999" customHeight="1" x14ac:dyDescent="0.25">
      <c r="H394" s="27" t="s">
        <v>500</v>
      </c>
    </row>
    <row r="395" spans="8:8" ht="17.149999999999999" customHeight="1" x14ac:dyDescent="0.25">
      <c r="H395" s="27" t="s">
        <v>501</v>
      </c>
    </row>
    <row r="396" spans="8:8" ht="17.149999999999999" customHeight="1" x14ac:dyDescent="0.25">
      <c r="H396" s="27" t="s">
        <v>319</v>
      </c>
    </row>
    <row r="397" spans="8:8" ht="17.149999999999999" customHeight="1" x14ac:dyDescent="0.25">
      <c r="H397" s="27" t="s">
        <v>502</v>
      </c>
    </row>
    <row r="398" spans="8:8" ht="17.149999999999999" customHeight="1" x14ac:dyDescent="0.25">
      <c r="H398" s="27" t="s">
        <v>503</v>
      </c>
    </row>
    <row r="399" spans="8:8" ht="17.149999999999999" customHeight="1" x14ac:dyDescent="0.25">
      <c r="H399" s="27" t="s">
        <v>504</v>
      </c>
    </row>
    <row r="400" spans="8:8" ht="17.149999999999999" customHeight="1" x14ac:dyDescent="0.25">
      <c r="H400" s="27" t="s">
        <v>505</v>
      </c>
    </row>
    <row r="401" spans="8:8" ht="17.149999999999999" customHeight="1" x14ac:dyDescent="0.25">
      <c r="H401" s="27" t="s">
        <v>347</v>
      </c>
    </row>
    <row r="402" spans="8:8" ht="17.149999999999999" customHeight="1" x14ac:dyDescent="0.25">
      <c r="H402" s="27" t="s">
        <v>227</v>
      </c>
    </row>
    <row r="403" spans="8:8" ht="17.149999999999999" customHeight="1" x14ac:dyDescent="0.25">
      <c r="H403" s="27" t="s">
        <v>228</v>
      </c>
    </row>
    <row r="404" spans="8:8" ht="17.149999999999999" customHeight="1" x14ac:dyDescent="0.25">
      <c r="H404" s="27" t="s">
        <v>229</v>
      </c>
    </row>
    <row r="405" spans="8:8" ht="17.149999999999999" customHeight="1" x14ac:dyDescent="0.25">
      <c r="H405" s="27" t="s">
        <v>230</v>
      </c>
    </row>
    <row r="406" spans="8:8" ht="17.149999999999999" customHeight="1" x14ac:dyDescent="0.25">
      <c r="H406" s="27" t="s">
        <v>231</v>
      </c>
    </row>
    <row r="407" spans="8:8" ht="17.149999999999999" customHeight="1" x14ac:dyDescent="0.25">
      <c r="H407" s="27" t="s">
        <v>232</v>
      </c>
    </row>
    <row r="408" spans="8:8" ht="17.149999999999999" customHeight="1" x14ac:dyDescent="0.25">
      <c r="H408" s="27" t="s">
        <v>215</v>
      </c>
    </row>
    <row r="409" spans="8:8" ht="17.149999999999999" customHeight="1" x14ac:dyDescent="0.25">
      <c r="H409" s="27" t="s">
        <v>216</v>
      </c>
    </row>
    <row r="410" spans="8:8" ht="17.149999999999999" customHeight="1" x14ac:dyDescent="0.25">
      <c r="H410" s="27" t="s">
        <v>217</v>
      </c>
    </row>
    <row r="411" spans="8:8" ht="17.149999999999999" customHeight="1" x14ac:dyDescent="0.25">
      <c r="H411" s="27" t="s">
        <v>218</v>
      </c>
    </row>
    <row r="412" spans="8:8" ht="17.149999999999999" customHeight="1" x14ac:dyDescent="0.25">
      <c r="H412" s="27" t="s">
        <v>219</v>
      </c>
    </row>
    <row r="413" spans="8:8" ht="17.149999999999999" customHeight="1" x14ac:dyDescent="0.25">
      <c r="H413" s="27" t="s">
        <v>220</v>
      </c>
    </row>
    <row r="414" spans="8:8" ht="17.149999999999999" customHeight="1" x14ac:dyDescent="0.25">
      <c r="H414" s="27" t="s">
        <v>506</v>
      </c>
    </row>
    <row r="415" spans="8:8" ht="17.149999999999999" customHeight="1" x14ac:dyDescent="0.25">
      <c r="H415" s="27" t="s">
        <v>221</v>
      </c>
    </row>
    <row r="416" spans="8:8" ht="17.149999999999999" customHeight="1" x14ac:dyDescent="0.25">
      <c r="H416" s="27" t="s">
        <v>507</v>
      </c>
    </row>
    <row r="417" spans="8:8" ht="17.149999999999999" customHeight="1" x14ac:dyDescent="0.25">
      <c r="H417" s="27" t="s">
        <v>508</v>
      </c>
    </row>
    <row r="418" spans="8:8" ht="17.149999999999999" customHeight="1" x14ac:dyDescent="0.25">
      <c r="H418" s="27" t="s">
        <v>509</v>
      </c>
    </row>
    <row r="419" spans="8:8" ht="17.149999999999999" customHeight="1" x14ac:dyDescent="0.25">
      <c r="H419" s="27" t="s">
        <v>510</v>
      </c>
    </row>
    <row r="420" spans="8:8" ht="17.149999999999999" customHeight="1" x14ac:dyDescent="0.25">
      <c r="H420" s="27" t="s">
        <v>511</v>
      </c>
    </row>
    <row r="421" spans="8:8" ht="17.149999999999999" customHeight="1" x14ac:dyDescent="0.25">
      <c r="H421" s="27" t="s">
        <v>512</v>
      </c>
    </row>
    <row r="422" spans="8:8" ht="17.149999999999999" customHeight="1" x14ac:dyDescent="0.25">
      <c r="H422" s="27" t="s">
        <v>513</v>
      </c>
    </row>
    <row r="423" spans="8:8" ht="17.149999999999999" customHeight="1" x14ac:dyDescent="0.25">
      <c r="H423" s="27" t="s">
        <v>514</v>
      </c>
    </row>
    <row r="424" spans="8:8" ht="17.149999999999999" customHeight="1" x14ac:dyDescent="0.25">
      <c r="H424" s="27" t="s">
        <v>515</v>
      </c>
    </row>
    <row r="425" spans="8:8" ht="17.149999999999999" customHeight="1" x14ac:dyDescent="0.25">
      <c r="H425" s="27" t="s">
        <v>516</v>
      </c>
    </row>
    <row r="426" spans="8:8" ht="17.149999999999999" customHeight="1" x14ac:dyDescent="0.25">
      <c r="H426" s="27" t="s">
        <v>517</v>
      </c>
    </row>
    <row r="427" spans="8:8" ht="17.149999999999999" customHeight="1" x14ac:dyDescent="0.25">
      <c r="H427" s="27" t="s">
        <v>518</v>
      </c>
    </row>
    <row r="428" spans="8:8" ht="17.149999999999999" customHeight="1" x14ac:dyDescent="0.25">
      <c r="H428" s="27" t="s">
        <v>519</v>
      </c>
    </row>
    <row r="429" spans="8:8" ht="17.149999999999999" customHeight="1" x14ac:dyDescent="0.25">
      <c r="H429" s="27" t="s">
        <v>520</v>
      </c>
    </row>
    <row r="430" spans="8:8" ht="17.149999999999999" customHeight="1" x14ac:dyDescent="0.25">
      <c r="H430" s="27" t="s">
        <v>357</v>
      </c>
    </row>
    <row r="431" spans="8:8" ht="17.149999999999999" customHeight="1" x14ac:dyDescent="0.25">
      <c r="H431" s="27" t="s">
        <v>521</v>
      </c>
    </row>
    <row r="432" spans="8:8" ht="17.149999999999999" customHeight="1" x14ac:dyDescent="0.25">
      <c r="H432" s="27" t="s">
        <v>522</v>
      </c>
    </row>
    <row r="433" spans="8:8" ht="17.149999999999999" customHeight="1" x14ac:dyDescent="0.25">
      <c r="H433" s="27" t="s">
        <v>523</v>
      </c>
    </row>
    <row r="434" spans="8:8" ht="17.149999999999999" customHeight="1" x14ac:dyDescent="0.25">
      <c r="H434" s="27" t="s">
        <v>524</v>
      </c>
    </row>
    <row r="435" spans="8:8" ht="17.149999999999999" customHeight="1" x14ac:dyDescent="0.25">
      <c r="H435" s="27" t="s">
        <v>525</v>
      </c>
    </row>
    <row r="436" spans="8:8" ht="17.149999999999999" customHeight="1" x14ac:dyDescent="0.25">
      <c r="H436" s="27" t="s">
        <v>526</v>
      </c>
    </row>
    <row r="437" spans="8:8" ht="17.149999999999999" customHeight="1" x14ac:dyDescent="0.25">
      <c r="H437" s="27" t="s">
        <v>527</v>
      </c>
    </row>
    <row r="438" spans="8:8" ht="17.149999999999999" customHeight="1" x14ac:dyDescent="0.25">
      <c r="H438" s="27" t="s">
        <v>528</v>
      </c>
    </row>
    <row r="439" spans="8:8" ht="17.149999999999999" customHeight="1" x14ac:dyDescent="0.25">
      <c r="H439" s="27" t="s">
        <v>303</v>
      </c>
    </row>
    <row r="440" spans="8:8" ht="17.149999999999999" customHeight="1" x14ac:dyDescent="0.25">
      <c r="H440" s="27" t="s">
        <v>529</v>
      </c>
    </row>
    <row r="441" spans="8:8" ht="17.149999999999999" customHeight="1" x14ac:dyDescent="0.25">
      <c r="H441" s="27" t="s">
        <v>304</v>
      </c>
    </row>
    <row r="442" spans="8:8" ht="17.149999999999999" customHeight="1" x14ac:dyDescent="0.25">
      <c r="H442" s="27" t="s">
        <v>305</v>
      </c>
    </row>
    <row r="443" spans="8:8" ht="17.149999999999999" customHeight="1" x14ac:dyDescent="0.25">
      <c r="H443" s="27" t="s">
        <v>530</v>
      </c>
    </row>
    <row r="444" spans="8:8" ht="17.149999999999999" customHeight="1" x14ac:dyDescent="0.25">
      <c r="H444" s="27" t="s">
        <v>306</v>
      </c>
    </row>
    <row r="445" spans="8:8" ht="17.149999999999999" customHeight="1" x14ac:dyDescent="0.25">
      <c r="H445" s="27" t="s">
        <v>307</v>
      </c>
    </row>
    <row r="446" spans="8:8" ht="17.149999999999999" customHeight="1" x14ac:dyDescent="0.25">
      <c r="H446" s="27" t="s">
        <v>531</v>
      </c>
    </row>
    <row r="447" spans="8:8" ht="17.149999999999999" customHeight="1" x14ac:dyDescent="0.25">
      <c r="H447" s="27" t="s">
        <v>532</v>
      </c>
    </row>
    <row r="448" spans="8:8" ht="17.149999999999999" customHeight="1" x14ac:dyDescent="0.25">
      <c r="H448" s="27" t="s">
        <v>533</v>
      </c>
    </row>
    <row r="449" spans="8:8" ht="17.149999999999999" customHeight="1" x14ac:dyDescent="0.25">
      <c r="H449" s="27" t="s">
        <v>534</v>
      </c>
    </row>
    <row r="450" spans="8:8" ht="17.149999999999999" customHeight="1" x14ac:dyDescent="0.25">
      <c r="H450" s="27" t="s">
        <v>535</v>
      </c>
    </row>
    <row r="451" spans="8:8" ht="17.149999999999999" customHeight="1" x14ac:dyDescent="0.25">
      <c r="H451" s="27" t="s">
        <v>536</v>
      </c>
    </row>
    <row r="452" spans="8:8" ht="17.149999999999999" customHeight="1" x14ac:dyDescent="0.25">
      <c r="H452" s="27" t="s">
        <v>537</v>
      </c>
    </row>
    <row r="453" spans="8:8" ht="17.149999999999999" customHeight="1" x14ac:dyDescent="0.25">
      <c r="H453" s="27" t="s">
        <v>538</v>
      </c>
    </row>
    <row r="454" spans="8:8" ht="17.149999999999999" customHeight="1" x14ac:dyDescent="0.25">
      <c r="H454" s="27" t="s">
        <v>539</v>
      </c>
    </row>
    <row r="455" spans="8:8" ht="17.149999999999999" customHeight="1" x14ac:dyDescent="0.25">
      <c r="H455" s="27" t="s">
        <v>540</v>
      </c>
    </row>
    <row r="456" spans="8:8" ht="17.149999999999999" customHeight="1" x14ac:dyDescent="0.25">
      <c r="H456" s="27" t="s">
        <v>541</v>
      </c>
    </row>
    <row r="457" spans="8:8" ht="17.149999999999999" customHeight="1" x14ac:dyDescent="0.25">
      <c r="H457" s="27" t="s">
        <v>542</v>
      </c>
    </row>
    <row r="458" spans="8:8" ht="17.149999999999999" customHeight="1" x14ac:dyDescent="0.25">
      <c r="H458" s="27" t="s">
        <v>543</v>
      </c>
    </row>
    <row r="459" spans="8:8" ht="17.149999999999999" customHeight="1" x14ac:dyDescent="0.25">
      <c r="H459" s="27" t="s">
        <v>544</v>
      </c>
    </row>
    <row r="460" spans="8:8" ht="17.149999999999999" customHeight="1" x14ac:dyDescent="0.25">
      <c r="H460" s="27" t="s">
        <v>545</v>
      </c>
    </row>
    <row r="461" spans="8:8" ht="17.149999999999999" customHeight="1" x14ac:dyDescent="0.25">
      <c r="H461" s="27" t="s">
        <v>546</v>
      </c>
    </row>
    <row r="462" spans="8:8" ht="17.149999999999999" customHeight="1" x14ac:dyDescent="0.25">
      <c r="H462" s="27" t="s">
        <v>547</v>
      </c>
    </row>
    <row r="463" spans="8:8" ht="17.149999999999999" customHeight="1" x14ac:dyDescent="0.25">
      <c r="H463" s="27" t="s">
        <v>548</v>
      </c>
    </row>
    <row r="464" spans="8:8" ht="17.149999999999999" customHeight="1" x14ac:dyDescent="0.25">
      <c r="H464" s="27" t="s">
        <v>549</v>
      </c>
    </row>
    <row r="465" spans="8:8" ht="17.149999999999999" customHeight="1" x14ac:dyDescent="0.25">
      <c r="H465" s="27" t="s">
        <v>550</v>
      </c>
    </row>
    <row r="466" spans="8:8" ht="17.149999999999999" customHeight="1" x14ac:dyDescent="0.25">
      <c r="H466" s="27" t="s">
        <v>551</v>
      </c>
    </row>
    <row r="467" spans="8:8" ht="17.149999999999999" customHeight="1" x14ac:dyDescent="0.25">
      <c r="H467" s="27" t="s">
        <v>283</v>
      </c>
    </row>
    <row r="468" spans="8:8" ht="17.149999999999999" customHeight="1" x14ac:dyDescent="0.25">
      <c r="H468" s="27" t="s">
        <v>284</v>
      </c>
    </row>
    <row r="469" spans="8:8" ht="17.149999999999999" customHeight="1" x14ac:dyDescent="0.25">
      <c r="H469" s="27" t="s">
        <v>285</v>
      </c>
    </row>
    <row r="470" spans="8:8" ht="17.149999999999999" customHeight="1" x14ac:dyDescent="0.25">
      <c r="H470" s="27" t="s">
        <v>552</v>
      </c>
    </row>
    <row r="471" spans="8:8" ht="17.149999999999999" customHeight="1" x14ac:dyDescent="0.25">
      <c r="H471" s="27" t="s">
        <v>553</v>
      </c>
    </row>
    <row r="472" spans="8:8" ht="17.149999999999999" customHeight="1" x14ac:dyDescent="0.25">
      <c r="H472" s="27" t="s">
        <v>554</v>
      </c>
    </row>
    <row r="473" spans="8:8" ht="17.149999999999999" customHeight="1" x14ac:dyDescent="0.25">
      <c r="H473" s="27" t="s">
        <v>555</v>
      </c>
    </row>
    <row r="474" spans="8:8" ht="17.149999999999999" customHeight="1" x14ac:dyDescent="0.25">
      <c r="H474" s="27" t="s">
        <v>308</v>
      </c>
    </row>
    <row r="475" spans="8:8" ht="17.149999999999999" customHeight="1" x14ac:dyDescent="0.25">
      <c r="H475" s="27" t="s">
        <v>309</v>
      </c>
    </row>
    <row r="476" spans="8:8" ht="17.149999999999999" customHeight="1" x14ac:dyDescent="0.25">
      <c r="H476" s="27" t="s">
        <v>310</v>
      </c>
    </row>
    <row r="477" spans="8:8" ht="17.149999999999999" customHeight="1" x14ac:dyDescent="0.25">
      <c r="H477" s="27" t="s">
        <v>311</v>
      </c>
    </row>
    <row r="478" spans="8:8" ht="17.149999999999999" customHeight="1" x14ac:dyDescent="0.25">
      <c r="H478" s="27" t="s">
        <v>290</v>
      </c>
    </row>
    <row r="479" spans="8:8" ht="17.149999999999999" customHeight="1" x14ac:dyDescent="0.25">
      <c r="H479" s="27" t="s">
        <v>292</v>
      </c>
    </row>
    <row r="480" spans="8:8" ht="17.149999999999999" customHeight="1" x14ac:dyDescent="0.25">
      <c r="H480" s="27" t="s">
        <v>293</v>
      </c>
    </row>
    <row r="481" spans="8:8" ht="17.149999999999999" customHeight="1" x14ac:dyDescent="0.25">
      <c r="H481" s="27" t="s">
        <v>295</v>
      </c>
    </row>
    <row r="482" spans="8:8" ht="17.149999999999999" customHeight="1" x14ac:dyDescent="0.25">
      <c r="H482" s="27" t="s">
        <v>556</v>
      </c>
    </row>
    <row r="483" spans="8:8" ht="17.149999999999999" customHeight="1" x14ac:dyDescent="0.25">
      <c r="H483" s="27" t="s">
        <v>557</v>
      </c>
    </row>
    <row r="484" spans="8:8" ht="17.149999999999999" customHeight="1" x14ac:dyDescent="0.25">
      <c r="H484" s="27" t="s">
        <v>558</v>
      </c>
    </row>
    <row r="485" spans="8:8" ht="17.149999999999999" customHeight="1" x14ac:dyDescent="0.25">
      <c r="H485" s="27" t="s">
        <v>234</v>
      </c>
    </row>
    <row r="486" spans="8:8" ht="17.149999999999999" customHeight="1" x14ac:dyDescent="0.25">
      <c r="H486" s="27" t="s">
        <v>559</v>
      </c>
    </row>
    <row r="487" spans="8:8" ht="17.149999999999999" customHeight="1" x14ac:dyDescent="0.25">
      <c r="H487" s="27" t="s">
        <v>235</v>
      </c>
    </row>
    <row r="488" spans="8:8" ht="17.149999999999999" customHeight="1" x14ac:dyDescent="0.25">
      <c r="H488" s="27" t="s">
        <v>236</v>
      </c>
    </row>
    <row r="489" spans="8:8" ht="17.149999999999999" customHeight="1" x14ac:dyDescent="0.25">
      <c r="H489" s="27" t="s">
        <v>237</v>
      </c>
    </row>
    <row r="490" spans="8:8" ht="17.149999999999999" customHeight="1" x14ac:dyDescent="0.25">
      <c r="H490" s="27" t="s">
        <v>238</v>
      </c>
    </row>
    <row r="491" spans="8:8" ht="17.149999999999999" customHeight="1" x14ac:dyDescent="0.25">
      <c r="H491" s="27" t="s">
        <v>560</v>
      </c>
    </row>
    <row r="492" spans="8:8" ht="17.149999999999999" customHeight="1" x14ac:dyDescent="0.25">
      <c r="H492" s="27" t="s">
        <v>561</v>
      </c>
    </row>
    <row r="493" spans="8:8" ht="17.149999999999999" customHeight="1" x14ac:dyDescent="0.25">
      <c r="H493" s="27" t="s">
        <v>562</v>
      </c>
    </row>
    <row r="494" spans="8:8" ht="17.149999999999999" customHeight="1" x14ac:dyDescent="0.25">
      <c r="H494" s="27" t="s">
        <v>563</v>
      </c>
    </row>
    <row r="495" spans="8:8" ht="17.149999999999999" customHeight="1" x14ac:dyDescent="0.25">
      <c r="H495" s="27" t="s">
        <v>564</v>
      </c>
    </row>
    <row r="496" spans="8:8" ht="17.149999999999999" customHeight="1" x14ac:dyDescent="0.25">
      <c r="H496" s="27" t="s">
        <v>565</v>
      </c>
    </row>
    <row r="497" spans="8:8" ht="17.149999999999999" customHeight="1" x14ac:dyDescent="0.25">
      <c r="H497" s="27" t="s">
        <v>566</v>
      </c>
    </row>
    <row r="498" spans="8:8" ht="17.149999999999999" customHeight="1" x14ac:dyDescent="0.25">
      <c r="H498" s="27" t="s">
        <v>567</v>
      </c>
    </row>
    <row r="499" spans="8:8" ht="17.149999999999999" customHeight="1" x14ac:dyDescent="0.25">
      <c r="H499" s="27" t="s">
        <v>568</v>
      </c>
    </row>
    <row r="500" spans="8:8" ht="17.149999999999999" customHeight="1" x14ac:dyDescent="0.25">
      <c r="H500" s="27" t="s">
        <v>569</v>
      </c>
    </row>
    <row r="501" spans="8:8" ht="17.149999999999999" customHeight="1" x14ac:dyDescent="0.25">
      <c r="H501" s="27" t="s">
        <v>570</v>
      </c>
    </row>
    <row r="502" spans="8:8" ht="17.149999999999999" customHeight="1" x14ac:dyDescent="0.25">
      <c r="H502" s="27" t="s">
        <v>571</v>
      </c>
    </row>
    <row r="503" spans="8:8" ht="17.149999999999999" customHeight="1" x14ac:dyDescent="0.25">
      <c r="H503" s="27" t="s">
        <v>204</v>
      </c>
    </row>
    <row r="504" spans="8:8" ht="17.149999999999999" customHeight="1" x14ac:dyDescent="0.25">
      <c r="H504" s="27" t="s">
        <v>206</v>
      </c>
    </row>
    <row r="505" spans="8:8" ht="17.149999999999999" customHeight="1" x14ac:dyDescent="0.25">
      <c r="H505" s="27" t="s">
        <v>207</v>
      </c>
    </row>
    <row r="506" spans="8:8" ht="17.149999999999999" customHeight="1" x14ac:dyDescent="0.25">
      <c r="H506" s="27" t="s">
        <v>208</v>
      </c>
    </row>
    <row r="507" spans="8:8" ht="17.149999999999999" customHeight="1" x14ac:dyDescent="0.25">
      <c r="H507" s="27" t="s">
        <v>209</v>
      </c>
    </row>
    <row r="508" spans="8:8" ht="17.149999999999999" customHeight="1" x14ac:dyDescent="0.25">
      <c r="H508" s="27" t="s">
        <v>572</v>
      </c>
    </row>
    <row r="509" spans="8:8" ht="17.149999999999999" customHeight="1" x14ac:dyDescent="0.25">
      <c r="H509" s="27" t="s">
        <v>573</v>
      </c>
    </row>
    <row r="510" spans="8:8" ht="17.149999999999999" customHeight="1" x14ac:dyDescent="0.25">
      <c r="H510" s="27" t="s">
        <v>574</v>
      </c>
    </row>
    <row r="511" spans="8:8" ht="17.149999999999999" customHeight="1" x14ac:dyDescent="0.25">
      <c r="H511" s="27" t="s">
        <v>575</v>
      </c>
    </row>
    <row r="512" spans="8:8" ht="17.149999999999999" customHeight="1" x14ac:dyDescent="0.25">
      <c r="H512" s="27" t="s">
        <v>576</v>
      </c>
    </row>
    <row r="513" spans="8:8" ht="17.149999999999999" customHeight="1" x14ac:dyDescent="0.25">
      <c r="H513" s="27" t="s">
        <v>577</v>
      </c>
    </row>
    <row r="514" spans="8:8" ht="17.149999999999999" customHeight="1" x14ac:dyDescent="0.25">
      <c r="H514" s="27" t="s">
        <v>578</v>
      </c>
    </row>
    <row r="515" spans="8:8" ht="17.149999999999999" customHeight="1" x14ac:dyDescent="0.25">
      <c r="H515" s="27" t="s">
        <v>579</v>
      </c>
    </row>
    <row r="516" spans="8:8" ht="17.149999999999999" customHeight="1" x14ac:dyDescent="0.25">
      <c r="H516" s="27" t="s">
        <v>580</v>
      </c>
    </row>
    <row r="517" spans="8:8" ht="17.149999999999999" customHeight="1" x14ac:dyDescent="0.25">
      <c r="H517" s="27" t="s">
        <v>581</v>
      </c>
    </row>
    <row r="518" spans="8:8" ht="17.149999999999999" customHeight="1" x14ac:dyDescent="0.25">
      <c r="H518" s="27" t="s">
        <v>582</v>
      </c>
    </row>
    <row r="519" spans="8:8" ht="17.149999999999999" customHeight="1" x14ac:dyDescent="0.25">
      <c r="H519" s="27" t="s">
        <v>583</v>
      </c>
    </row>
    <row r="520" spans="8:8" ht="17.149999999999999" customHeight="1" x14ac:dyDescent="0.25">
      <c r="H520" s="27" t="s">
        <v>584</v>
      </c>
    </row>
    <row r="521" spans="8:8" ht="17.149999999999999" customHeight="1" x14ac:dyDescent="0.25">
      <c r="H521" s="27" t="s">
        <v>585</v>
      </c>
    </row>
    <row r="522" spans="8:8" ht="17.149999999999999" customHeight="1" x14ac:dyDescent="0.25">
      <c r="H522" s="27" t="s">
        <v>586</v>
      </c>
    </row>
    <row r="523" spans="8:8" ht="17.149999999999999" customHeight="1" x14ac:dyDescent="0.25">
      <c r="H523" s="27" t="s">
        <v>587</v>
      </c>
    </row>
    <row r="524" spans="8:8" ht="17.149999999999999" customHeight="1" x14ac:dyDescent="0.25">
      <c r="H524" s="27" t="s">
        <v>588</v>
      </c>
    </row>
    <row r="525" spans="8:8" ht="17.149999999999999" customHeight="1" x14ac:dyDescent="0.25">
      <c r="H525" s="27" t="s">
        <v>589</v>
      </c>
    </row>
    <row r="526" spans="8:8" ht="17.149999999999999" customHeight="1" x14ac:dyDescent="0.25">
      <c r="H526" s="27" t="s">
        <v>590</v>
      </c>
    </row>
    <row r="527" spans="8:8" ht="17.149999999999999" customHeight="1" x14ac:dyDescent="0.25">
      <c r="H527" s="27" t="s">
        <v>591</v>
      </c>
    </row>
    <row r="528" spans="8:8" ht="17.149999999999999" customHeight="1" x14ac:dyDescent="0.25">
      <c r="H528" s="27" t="s">
        <v>321</v>
      </c>
    </row>
    <row r="529" spans="8:8" ht="17.149999999999999" customHeight="1" x14ac:dyDescent="0.25">
      <c r="H529" s="27" t="s">
        <v>322</v>
      </c>
    </row>
    <row r="530" spans="8:8" ht="17.149999999999999" customHeight="1" x14ac:dyDescent="0.25">
      <c r="H530" s="27" t="s">
        <v>323</v>
      </c>
    </row>
    <row r="531" spans="8:8" ht="17.149999999999999" customHeight="1" x14ac:dyDescent="0.25">
      <c r="H531" s="27" t="s">
        <v>324</v>
      </c>
    </row>
    <row r="532" spans="8:8" ht="17.149999999999999" customHeight="1" x14ac:dyDescent="0.25">
      <c r="H532" s="27" t="s">
        <v>325</v>
      </c>
    </row>
    <row r="533" spans="8:8" ht="17.149999999999999" customHeight="1" x14ac:dyDescent="0.25">
      <c r="H533" s="27" t="s">
        <v>326</v>
      </c>
    </row>
    <row r="534" spans="8:8" ht="17.149999999999999" customHeight="1" x14ac:dyDescent="0.25">
      <c r="H534" s="27" t="s">
        <v>327</v>
      </c>
    </row>
    <row r="535" spans="8:8" ht="17.149999999999999" customHeight="1" x14ac:dyDescent="0.25">
      <c r="H535" s="27" t="s">
        <v>329</v>
      </c>
    </row>
    <row r="536" spans="8:8" ht="17.149999999999999" customHeight="1" x14ac:dyDescent="0.25">
      <c r="H536" s="27" t="s">
        <v>330</v>
      </c>
    </row>
    <row r="537" spans="8:8" ht="17.149999999999999" customHeight="1" x14ac:dyDescent="0.25">
      <c r="H537" s="27" t="s">
        <v>331</v>
      </c>
    </row>
    <row r="538" spans="8:8" ht="17.149999999999999" customHeight="1" x14ac:dyDescent="0.25">
      <c r="H538" s="27" t="s">
        <v>592</v>
      </c>
    </row>
    <row r="539" spans="8:8" ht="17.149999999999999" customHeight="1" x14ac:dyDescent="0.25">
      <c r="H539" s="27" t="s">
        <v>332</v>
      </c>
    </row>
    <row r="540" spans="8:8" ht="17.149999999999999" customHeight="1" x14ac:dyDescent="0.25">
      <c r="H540" s="27" t="s">
        <v>593</v>
      </c>
    </row>
    <row r="541" spans="8:8" ht="17.149999999999999" customHeight="1" x14ac:dyDescent="0.25">
      <c r="H541" s="27" t="s">
        <v>594</v>
      </c>
    </row>
    <row r="542" spans="8:8" ht="17.149999999999999" customHeight="1" x14ac:dyDescent="0.25">
      <c r="H542" s="27" t="s">
        <v>595</v>
      </c>
    </row>
    <row r="543" spans="8:8" ht="17.149999999999999" customHeight="1" x14ac:dyDescent="0.25">
      <c r="H543" s="27" t="s">
        <v>596</v>
      </c>
    </row>
    <row r="544" spans="8:8" ht="17.149999999999999" customHeight="1" x14ac:dyDescent="0.25">
      <c r="H544" s="27" t="s">
        <v>597</v>
      </c>
    </row>
    <row r="545" spans="8:8" ht="17.149999999999999" customHeight="1" x14ac:dyDescent="0.25">
      <c r="H545" s="27" t="s">
        <v>598</v>
      </c>
    </row>
    <row r="546" spans="8:8" ht="17.149999999999999" customHeight="1" x14ac:dyDescent="0.25">
      <c r="H546" s="27" t="s">
        <v>599</v>
      </c>
    </row>
    <row r="547" spans="8:8" ht="17.149999999999999" customHeight="1" x14ac:dyDescent="0.25">
      <c r="H547" s="27" t="s">
        <v>600</v>
      </c>
    </row>
    <row r="548" spans="8:8" ht="17.149999999999999" customHeight="1" x14ac:dyDescent="0.25">
      <c r="H548" s="27" t="s">
        <v>601</v>
      </c>
    </row>
    <row r="549" spans="8:8" ht="17.149999999999999" customHeight="1" x14ac:dyDescent="0.25">
      <c r="H549" s="27" t="s">
        <v>602</v>
      </c>
    </row>
    <row r="550" spans="8:8" ht="17.149999999999999" customHeight="1" x14ac:dyDescent="0.25">
      <c r="H550" s="27" t="s">
        <v>193</v>
      </c>
    </row>
    <row r="551" spans="8:8" ht="17.149999999999999" customHeight="1" x14ac:dyDescent="0.25">
      <c r="H551" s="27" t="s">
        <v>194</v>
      </c>
    </row>
    <row r="552" spans="8:8" ht="17.149999999999999" customHeight="1" x14ac:dyDescent="0.25">
      <c r="H552" s="27" t="s">
        <v>195</v>
      </c>
    </row>
    <row r="553" spans="8:8" ht="17.149999999999999" customHeight="1" x14ac:dyDescent="0.25">
      <c r="H553" s="27" t="s">
        <v>196</v>
      </c>
    </row>
    <row r="554" spans="8:8" ht="17.149999999999999" customHeight="1" x14ac:dyDescent="0.25">
      <c r="H554" s="27" t="s">
        <v>197</v>
      </c>
    </row>
    <row r="555" spans="8:8" ht="17.149999999999999" customHeight="1" x14ac:dyDescent="0.25">
      <c r="H555" s="27" t="s">
        <v>603</v>
      </c>
    </row>
    <row r="556" spans="8:8" ht="17.149999999999999" customHeight="1" x14ac:dyDescent="0.25">
      <c r="H556" s="27" t="s">
        <v>604</v>
      </c>
    </row>
    <row r="557" spans="8:8" ht="17.149999999999999" customHeight="1" x14ac:dyDescent="0.25">
      <c r="H557" s="27" t="s">
        <v>605</v>
      </c>
    </row>
    <row r="558" spans="8:8" ht="17.149999999999999" customHeight="1" x14ac:dyDescent="0.25">
      <c r="H558" s="27" t="s">
        <v>606</v>
      </c>
    </row>
    <row r="559" spans="8:8" ht="17.149999999999999" customHeight="1" x14ac:dyDescent="0.25">
      <c r="H559" s="27" t="s">
        <v>607</v>
      </c>
    </row>
    <row r="560" spans="8:8" ht="17.149999999999999" customHeight="1" x14ac:dyDescent="0.25">
      <c r="H560" s="27" t="s">
        <v>608</v>
      </c>
    </row>
    <row r="561" spans="8:8" ht="17.149999999999999" customHeight="1" x14ac:dyDescent="0.25">
      <c r="H561" s="27" t="s">
        <v>609</v>
      </c>
    </row>
    <row r="562" spans="8:8" ht="17.149999999999999" customHeight="1" x14ac:dyDescent="0.25">
      <c r="H562" s="27" t="s">
        <v>210</v>
      </c>
    </row>
    <row r="563" spans="8:8" ht="17.149999999999999" customHeight="1" x14ac:dyDescent="0.25">
      <c r="H563" s="27" t="s">
        <v>214</v>
      </c>
    </row>
    <row r="564" spans="8:8" ht="17.149999999999999" customHeight="1" x14ac:dyDescent="0.25">
      <c r="H564" s="27" t="s">
        <v>239</v>
      </c>
    </row>
    <row r="565" spans="8:8" ht="17.149999999999999" customHeight="1" x14ac:dyDescent="0.25">
      <c r="H565" s="27" t="s">
        <v>610</v>
      </c>
    </row>
    <row r="566" spans="8:8" ht="17.149999999999999" customHeight="1" x14ac:dyDescent="0.25">
      <c r="H566" s="27" t="s">
        <v>240</v>
      </c>
    </row>
    <row r="567" spans="8:8" ht="17.149999999999999" customHeight="1" x14ac:dyDescent="0.25">
      <c r="H567" s="27" t="s">
        <v>241</v>
      </c>
    </row>
    <row r="568" spans="8:8" ht="17.149999999999999" customHeight="1" x14ac:dyDescent="0.25">
      <c r="H568" s="27" t="s">
        <v>611</v>
      </c>
    </row>
    <row r="65516" ht="12.75" customHeight="1" x14ac:dyDescent="0.25"/>
    <row r="65517" ht="12.75" customHeight="1" x14ac:dyDescent="0.25"/>
    <row r="65518" ht="12.75" customHeight="1" x14ac:dyDescent="0.25"/>
    <row r="65519" ht="12.75" customHeight="1" x14ac:dyDescent="0.25"/>
    <row r="65520" ht="12.75" customHeight="1" x14ac:dyDescent="0.25"/>
    <row r="65521" ht="12.75" customHeight="1" x14ac:dyDescent="0.25"/>
    <row r="65522" ht="12.75" customHeight="1" x14ac:dyDescent="0.25"/>
    <row r="65523" ht="12.75" customHeight="1" x14ac:dyDescent="0.25"/>
    <row r="65524" ht="12.75" customHeight="1" x14ac:dyDescent="0.25"/>
    <row r="65525" ht="12.75" customHeight="1" x14ac:dyDescent="0.25"/>
    <row r="65526" ht="12.75" customHeight="1" x14ac:dyDescent="0.25"/>
    <row r="65527" ht="12.75" customHeight="1" x14ac:dyDescent="0.25"/>
    <row r="65528" ht="12.75" customHeight="1" x14ac:dyDescent="0.25"/>
    <row r="65529" ht="12.75" customHeight="1" x14ac:dyDescent="0.25"/>
    <row r="65530" ht="12.75" customHeight="1" x14ac:dyDescent="0.25"/>
    <row r="65531" ht="12.75" customHeight="1" x14ac:dyDescent="0.25"/>
    <row r="65532" ht="12.75" customHeight="1" x14ac:dyDescent="0.25"/>
    <row r="65533" ht="12.75" customHeight="1" x14ac:dyDescent="0.25"/>
    <row r="65534" ht="12.75" customHeight="1" x14ac:dyDescent="0.25"/>
    <row r="65535" ht="12.75" customHeight="1" x14ac:dyDescent="0.25"/>
    <row r="65536" ht="12.75" customHeight="1" x14ac:dyDescent="0.25"/>
  </sheetData>
  <sheetProtection selectLockedCells="1" selectUnlockedCells="1"/>
  <sortState ref="H3:H207">
    <sortCondition ref="H3:H207"/>
  </sortState>
  <printOptions horizontalCentered="1" verticalCentered="1"/>
  <pageMargins left="0.78749999999999998" right="0.78749999999999998" top="1.0249999999999999" bottom="1.0249999999999999" header="0.78749999999999998" footer="0.78749999999999998"/>
  <pageSetup paperSize="9" firstPageNumber="0" orientation="landscape" horizontalDpi="300" verticalDpi="300" r:id="rId1"/>
  <headerFooter alignWithMargins="0">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11</vt:i4>
      </vt:variant>
    </vt:vector>
  </HeadingPairs>
  <TitlesOfParts>
    <vt:vector size="18" baseType="lpstr">
      <vt:lpstr>ACCUEIL</vt:lpstr>
      <vt:lpstr>Annexe 1 Dépenses de personnel</vt:lpstr>
      <vt:lpstr>Annexe 2  Dépenses facturées</vt:lpstr>
      <vt:lpstr>Annexe 3 Liste diag-PG</vt:lpstr>
      <vt:lpstr>Synthèse financière</vt:lpstr>
      <vt:lpstr>Fiche type déclaration temps</vt:lpstr>
      <vt:lpstr>Paramètres</vt:lpstr>
      <vt:lpstr>ACCUEIL!Excel_BuiltIn_Print_Area</vt:lpstr>
      <vt:lpstr>'Annexe 2  Dépenses facturées'!Excel_BuiltIn_Print_Area</vt:lpstr>
      <vt:lpstr>'Annexe 3 Liste diag-PG'!Excel_BuiltIn_Print_Area</vt:lpstr>
      <vt:lpstr>'Fiche type déclaration temps'!Excel_BuiltIn_Print_Area</vt:lpstr>
      <vt:lpstr>ACCUEIL!Zone_d_impression</vt:lpstr>
      <vt:lpstr>'Annexe 1 Dépenses de personnel'!Zone_d_impression</vt:lpstr>
      <vt:lpstr>'Annexe 2  Dépenses facturées'!Zone_d_impression</vt:lpstr>
      <vt:lpstr>'Annexe 3 Liste diag-PG'!Zone_d_impression</vt:lpstr>
      <vt:lpstr>'Fiche type déclaration temps'!Zone_d_impression</vt:lpstr>
      <vt:lpstr>Paramètres!Zone_d_impression</vt:lpstr>
      <vt:lpstr>'Synthèse financière'!Zone_d_impression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Sabine LUSSERT</dc:creator>
  <cp:lastModifiedBy>Cécile GUILLON</cp:lastModifiedBy>
  <cp:lastPrinted>2023-08-17T12:02:28Z</cp:lastPrinted>
  <dcterms:created xsi:type="dcterms:W3CDTF">2020-09-01T08:28:21Z</dcterms:created>
  <dcterms:modified xsi:type="dcterms:W3CDTF">2025-02-24T15:01:05Z</dcterms:modified>
</cp:coreProperties>
</file>