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N:\SREA\4_PAC\17-MAEC\8-2026\70-Animation\202505_AAP_Animation PAEC2026\Redaction_AAP_Formulaires\Formulaires\"/>
    </mc:Choice>
  </mc:AlternateContent>
  <xr:revisionPtr revIDLastSave="0" documentId="13_ncr:1_{FA507E77-9646-4A28-A96E-BB8EAAA22776}" xr6:coauthVersionLast="47" xr6:coauthVersionMax="47" xr10:uidLastSave="{00000000-0000-0000-0000-000000000000}"/>
  <bookViews>
    <workbookView xWindow="28680" yWindow="-120" windowWidth="29040" windowHeight="15720" tabRatio="772" xr2:uid="{00000000-000D-0000-FFFF-FFFF00000000}"/>
  </bookViews>
  <sheets>
    <sheet name="ACCUEIL" sheetId="9" r:id="rId1"/>
    <sheet name="Annexe 1 Dépenses de personnel" sheetId="12" r:id="rId2"/>
    <sheet name="Annexe 2  Dépenses facturées" sheetId="13" r:id="rId3"/>
    <sheet name="Synthèse financière" sheetId="14" r:id="rId4"/>
    <sheet name="Contrôle administratif DRAAF" sheetId="17" r:id="rId5"/>
    <sheet name="Fiche type déclaration temps" sheetId="15" r:id="rId6"/>
    <sheet name="Paramètres" sheetId="8" r:id="rId7"/>
  </sheets>
  <externalReferences>
    <externalReference r:id="rId8"/>
  </externalReferences>
  <definedNames>
    <definedName name="__xlfn_SUMIFS">NA()</definedName>
    <definedName name="_xlnm._FilterDatabase" localSheetId="1" hidden="1">'Annexe 1 Dépenses de personnel'!$A$12:$N$42</definedName>
    <definedName name="_xlnm._FilterDatabase" localSheetId="2" hidden="1">'Annexe 2  Dépenses facturées'!$A$15:$K$45</definedName>
    <definedName name="Excel_BuiltIn_Print_Area" localSheetId="1">NA()</definedName>
    <definedName name="Excel_BuiltIn_Print_Area" localSheetId="2">'Annexe 1 Dépenses de personnel'!$A$5:$N$32</definedName>
    <definedName name="Excel_BuiltIn_Print_Area" localSheetId="5">'Fiche type déclaration temps'!$A$1:$Q$40</definedName>
    <definedName name="SHARED_FORMULA_0_10_0_10_4">#REF!+1</definedName>
    <definedName name="SHARED_FORMULA_0_11_0_11_1">#REF!+1</definedName>
    <definedName name="SHARED_FORMULA_0_11_0_11_5">#REF!+1</definedName>
    <definedName name="SHARED_FORMULA_0_11_0_11_6">#REF!+1</definedName>
    <definedName name="SHARED_FORMULA_0_11_0_11_7">#REF!+1</definedName>
    <definedName name="SHARED_FORMULA_0_11_0_11_9">#REF!+1</definedName>
    <definedName name="SHARED_FORMULA_11_10_11_10_6">IF(ISBLANK(#REF!),"","heure")</definedName>
    <definedName name="SHARED_FORMULA_12_11_12_11_6">IF(ISBLANK(#REF!),"",IF(#REF!=0,"",ROUND((#REF!/#REF!)*#REF!,2)))</definedName>
    <definedName name="SHARED_FORMULA_5_10_5_10_7">IF(#REF!="Déplacement en voiture de 5CV ou moins",0.25,IF(#REF!="Déplacement en voiture de 6 ou 7CV",0.32,IF(#REF!="Déplacement en voiture de 8CV et plus",0.35,IF(#REF!="Repas",15.25,IF(#REF!="Nuitée(s)",60,"")))))</definedName>
    <definedName name="SHARED_FORMULA_6_10_6_10_4">IF(ISBLANK(#REF!),"","heure")</definedName>
    <definedName name="SHARED_FORMULA_6_10_6_10_5">IF(ISBLANK(#REF!),"","heure")</definedName>
    <definedName name="SHARED_FORMULA_7_9_7_9_4">#REF!*#REF!</definedName>
    <definedName name="SHARED_FORMULA_7_9_7_9_5">#REF!*#REF!</definedName>
    <definedName name="SHARED_FORMULA_7_9_7_9_7">IF(#REF!="Déplacement en voiture de 5CV ou moins","€ par Km",IF(#REF!="Déplacement en voiture de 6 ou 7CV","€ par Km",IF(#REF!="Déplacement en voiture de 8CV et plus","€ par Km",IF(#REF!="Repas","€ par repas",IF(#REF!="Nuitée(s)","€ par nuitée","")))))</definedName>
    <definedName name="SHARED_FORMULA_8_10_8_10_7">IF(#REF!="","",#REF!*#REF!)</definedName>
    <definedName name="SHARED_FORMULA_9_11_9_11_6">IF(ISERROR(#REF!*133*#REF!),"",#REF!*133*#REF!)</definedName>
    <definedName name="_xlnm.Print_Area" localSheetId="0">ACCUEIL!$A$1:$K$25</definedName>
    <definedName name="_xlnm.Print_Area" localSheetId="1">'Annexe 1 Dépenses de personnel'!$A$1:$P$42</definedName>
    <definedName name="_xlnm.Print_Area" localSheetId="2">'Annexe 2  Dépenses facturées'!$A$1:$N$45</definedName>
    <definedName name="_xlnm.Print_Area" localSheetId="5">'Fiche type déclaration temps'!$A$1:$F$46</definedName>
    <definedName name="_xlnm.Print_Area" localSheetId="3">'Synthèse financière'!$A$1:$K$99</definedName>
  </definedNames>
  <calcPr calcId="191029"/>
  <pivotCaches>
    <pivotCache cacheId="0"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12" l="1"/>
  <c r="C16" i="12"/>
  <c r="C17" i="12"/>
  <c r="C18" i="12"/>
  <c r="C19" i="12"/>
  <c r="C20" i="12"/>
  <c r="C21" i="12"/>
  <c r="C22" i="12"/>
  <c r="C23" i="12"/>
  <c r="C24" i="12"/>
  <c r="C25" i="12"/>
  <c r="C26" i="12"/>
  <c r="C27" i="12"/>
  <c r="C28" i="12"/>
  <c r="C29" i="12"/>
  <c r="C30" i="12"/>
  <c r="C31" i="12"/>
  <c r="C32" i="12"/>
  <c r="C33" i="12"/>
  <c r="C34" i="12"/>
  <c r="C35" i="12"/>
  <c r="C36" i="12"/>
  <c r="C37" i="12"/>
  <c r="C38" i="12"/>
  <c r="C39" i="12"/>
  <c r="C40" i="12"/>
  <c r="C41" i="12"/>
  <c r="C42" i="12"/>
  <c r="C14" i="12"/>
  <c r="C13" i="12"/>
  <c r="C18" i="13"/>
  <c r="C19" i="13"/>
  <c r="C20" i="13"/>
  <c r="C21" i="13"/>
  <c r="C22" i="13"/>
  <c r="C23" i="13"/>
  <c r="C24" i="13"/>
  <c r="C25" i="13"/>
  <c r="C26" i="13"/>
  <c r="C27" i="13"/>
  <c r="C28" i="13"/>
  <c r="C29" i="13"/>
  <c r="C30" i="13"/>
  <c r="C31" i="13"/>
  <c r="C32" i="13"/>
  <c r="C33" i="13"/>
  <c r="C34" i="13"/>
  <c r="C35" i="13"/>
  <c r="C36" i="13"/>
  <c r="C37" i="13"/>
  <c r="C38" i="13"/>
  <c r="C39" i="13"/>
  <c r="C40" i="13"/>
  <c r="C41" i="13"/>
  <c r="C42" i="13"/>
  <c r="C43" i="13"/>
  <c r="C44" i="13"/>
  <c r="C45" i="13"/>
  <c r="C17" i="13"/>
  <c r="C16" i="13"/>
  <c r="D57" i="17"/>
  <c r="D55" i="17"/>
  <c r="C55" i="17"/>
  <c r="M6" i="13" l="1"/>
  <c r="L6" i="13"/>
  <c r="N6" i="13"/>
  <c r="D86" i="14" l="1"/>
  <c r="D87" i="14"/>
  <c r="D88" i="14"/>
  <c r="D90" i="14"/>
  <c r="D91" i="14"/>
  <c r="D92" i="14"/>
  <c r="D93" i="14"/>
  <c r="D94" i="14"/>
  <c r="C84" i="14"/>
  <c r="D84" i="14" s="1"/>
  <c r="C85" i="14"/>
  <c r="D85" i="14" s="1"/>
  <c r="C86" i="14"/>
  <c r="C87" i="14"/>
  <c r="C88" i="14"/>
  <c r="C89" i="14"/>
  <c r="D89" i="14" s="1"/>
  <c r="C90" i="14"/>
  <c r="C91" i="14"/>
  <c r="C92" i="14"/>
  <c r="C93" i="14"/>
  <c r="C94" i="14"/>
  <c r="C83" i="14"/>
  <c r="D83" i="14" s="1"/>
  <c r="A84" i="14"/>
  <c r="A85" i="14"/>
  <c r="A86" i="14"/>
  <c r="A87" i="14"/>
  <c r="A88" i="14"/>
  <c r="A89" i="14"/>
  <c r="A90" i="14"/>
  <c r="A91" i="14"/>
  <c r="A92" i="14"/>
  <c r="A93" i="14"/>
  <c r="A94" i="14"/>
  <c r="A83" i="14"/>
  <c r="O6" i="13"/>
  <c r="N3" i="13" l="1"/>
  <c r="L5" i="13"/>
  <c r="M5" i="13"/>
  <c r="L3" i="13"/>
  <c r="M3" i="13"/>
  <c r="N5" i="13"/>
  <c r="Q5" i="12"/>
  <c r="O5" i="13"/>
  <c r="O4" i="13" s="1"/>
  <c r="N6" i="12"/>
  <c r="O5" i="12"/>
  <c r="N5" i="12"/>
  <c r="P5" i="12"/>
  <c r="E94" i="14"/>
  <c r="F94" i="14" s="1"/>
  <c r="I35" i="14" s="1"/>
  <c r="E86" i="14"/>
  <c r="F86" i="14" s="1"/>
  <c r="I27" i="14" s="1"/>
  <c r="E93" i="14"/>
  <c r="F93" i="14" s="1"/>
  <c r="I34" i="14" s="1"/>
  <c r="E85" i="14"/>
  <c r="F85" i="14" s="1"/>
  <c r="I26" i="14" s="1"/>
  <c r="E92" i="14"/>
  <c r="F92" i="14" s="1"/>
  <c r="I33" i="14" s="1"/>
  <c r="E91" i="14"/>
  <c r="F91" i="14" s="1"/>
  <c r="I32" i="14" s="1"/>
  <c r="E90" i="14"/>
  <c r="F90" i="14" s="1"/>
  <c r="I31" i="14" s="1"/>
  <c r="E89" i="14"/>
  <c r="F89" i="14" s="1"/>
  <c r="I30" i="14" s="1"/>
  <c r="E88" i="14"/>
  <c r="F88" i="14" s="1"/>
  <c r="I29" i="14" s="1"/>
  <c r="E87" i="14"/>
  <c r="F87" i="14" s="1"/>
  <c r="I28" i="14" s="1"/>
  <c r="A75" i="14" l="1"/>
  <c r="C75" i="14"/>
  <c r="D75" i="14" s="1"/>
  <c r="H75" i="14"/>
  <c r="I75" i="14" s="1"/>
  <c r="A76" i="14"/>
  <c r="C76" i="14"/>
  <c r="D76" i="14" s="1"/>
  <c r="H76" i="14"/>
  <c r="I76" i="14" s="1"/>
  <c r="A77" i="14"/>
  <c r="C77" i="14"/>
  <c r="D77" i="14" s="1"/>
  <c r="H77" i="14"/>
  <c r="I77" i="14" s="1"/>
  <c r="A78" i="14"/>
  <c r="C78" i="14"/>
  <c r="D78" i="14" s="1"/>
  <c r="H78" i="14"/>
  <c r="I78" i="14" s="1"/>
  <c r="A60" i="14"/>
  <c r="E60" i="14" s="1"/>
  <c r="J60" i="14" s="1"/>
  <c r="C60" i="14"/>
  <c r="D60" i="14" s="1"/>
  <c r="H60" i="14"/>
  <c r="I60" i="14" s="1"/>
  <c r="A61" i="14"/>
  <c r="E61" i="14" s="1"/>
  <c r="J61" i="14" s="1"/>
  <c r="C61" i="14"/>
  <c r="D61" i="14" s="1"/>
  <c r="H61" i="14"/>
  <c r="I61" i="14" s="1"/>
  <c r="A62" i="14"/>
  <c r="C62" i="14"/>
  <c r="D62" i="14" s="1"/>
  <c r="H62" i="14"/>
  <c r="I62" i="14" s="1"/>
  <c r="A63" i="14"/>
  <c r="C63" i="14"/>
  <c r="D63" i="14" s="1"/>
  <c r="H63" i="14"/>
  <c r="I63" i="14" s="1"/>
  <c r="A32" i="14"/>
  <c r="B32" i="14" s="1"/>
  <c r="A33" i="14"/>
  <c r="B33" i="14" s="1"/>
  <c r="A34" i="14"/>
  <c r="B34" i="14" s="1"/>
  <c r="A35" i="14"/>
  <c r="B35" i="14" s="1"/>
  <c r="A16" i="14"/>
  <c r="A17" i="14"/>
  <c r="A18" i="14"/>
  <c r="A19" i="14"/>
  <c r="E63" i="14" l="1"/>
  <c r="J63" i="14" s="1"/>
  <c r="E78" i="14"/>
  <c r="J78" i="14" s="1"/>
  <c r="K78" i="14" s="1"/>
  <c r="B94" i="14"/>
  <c r="F19" i="14"/>
  <c r="C19" i="14"/>
  <c r="G19" i="14"/>
  <c r="H19" i="14"/>
  <c r="G18" i="14"/>
  <c r="F18" i="14"/>
  <c r="H18" i="14"/>
  <c r="C18" i="14"/>
  <c r="D18" i="14" s="1"/>
  <c r="E62" i="14"/>
  <c r="J62" i="14" s="1"/>
  <c r="E77" i="14"/>
  <c r="J77" i="14" s="1"/>
  <c r="K77" i="14" s="1"/>
  <c r="B93" i="14"/>
  <c r="G17" i="14"/>
  <c r="H17" i="14"/>
  <c r="F17" i="14"/>
  <c r="C17" i="14"/>
  <c r="D17" i="14" s="1"/>
  <c r="H16" i="14"/>
  <c r="G16" i="14"/>
  <c r="F16" i="14"/>
  <c r="C16" i="14"/>
  <c r="D16" i="14" s="1"/>
  <c r="E76" i="14"/>
  <c r="J76" i="14" s="1"/>
  <c r="K76" i="14" s="1"/>
  <c r="B92" i="14"/>
  <c r="E75" i="14"/>
  <c r="J75" i="14" s="1"/>
  <c r="B91" i="14"/>
  <c r="I16" i="14"/>
  <c r="E16" i="14"/>
  <c r="B78" i="14"/>
  <c r="B76" i="14"/>
  <c r="B62" i="14"/>
  <c r="E19" i="14"/>
  <c r="I19" i="14"/>
  <c r="D19" i="14"/>
  <c r="I18" i="14"/>
  <c r="E18" i="14"/>
  <c r="I17" i="14"/>
  <c r="E17" i="14"/>
  <c r="B75" i="14"/>
  <c r="B60" i="14"/>
  <c r="B61" i="14"/>
  <c r="B77" i="14"/>
  <c r="F60" i="14"/>
  <c r="F61" i="14"/>
  <c r="B63" i="14"/>
  <c r="B18" i="14"/>
  <c r="B16" i="14"/>
  <c r="K17" i="14"/>
  <c r="K16" i="14"/>
  <c r="B17" i="14"/>
  <c r="K18" i="14"/>
  <c r="K19" i="14"/>
  <c r="B19" i="14"/>
  <c r="C47" i="14"/>
  <c r="F63" i="14" l="1"/>
  <c r="F77" i="14"/>
  <c r="J17" i="14"/>
  <c r="J16" i="14"/>
  <c r="J19" i="14"/>
  <c r="J18" i="14"/>
  <c r="F78" i="14"/>
  <c r="F75" i="14"/>
  <c r="C32" i="14" s="1"/>
  <c r="K75" i="14"/>
  <c r="F76" i="14"/>
  <c r="C33" i="14" s="1"/>
  <c r="F62" i="14"/>
  <c r="C34" i="14" l="1"/>
  <c r="C35" i="14"/>
  <c r="F5" i="9"/>
  <c r="I43" i="17" l="1"/>
  <c r="D43" i="17"/>
  <c r="I29" i="17"/>
  <c r="D29" i="17"/>
  <c r="I41" i="17"/>
  <c r="H41" i="17"/>
  <c r="D41" i="17"/>
  <c r="C41" i="17"/>
  <c r="I27" i="17"/>
  <c r="H27" i="17"/>
  <c r="A52" i="14"/>
  <c r="C52" i="14"/>
  <c r="D52" i="14" s="1"/>
  <c r="H52" i="14"/>
  <c r="I52" i="14" s="1"/>
  <c r="H68" i="14"/>
  <c r="I68" i="14" s="1"/>
  <c r="H69" i="14"/>
  <c r="I69" i="14" s="1"/>
  <c r="H70" i="14"/>
  <c r="I70" i="14" s="1"/>
  <c r="H71" i="14"/>
  <c r="I71" i="14" s="1"/>
  <c r="H72" i="14"/>
  <c r="I72" i="14" s="1"/>
  <c r="H73" i="14"/>
  <c r="I73" i="14" s="1"/>
  <c r="H74" i="14"/>
  <c r="I74" i="14" s="1"/>
  <c r="H67" i="14"/>
  <c r="I67" i="14" s="1"/>
  <c r="H53" i="14"/>
  <c r="I53" i="14" s="1"/>
  <c r="H54" i="14"/>
  <c r="I54" i="14" s="1"/>
  <c r="H55" i="14"/>
  <c r="I55" i="14" s="1"/>
  <c r="H56" i="14"/>
  <c r="I56" i="14" s="1"/>
  <c r="H57" i="14"/>
  <c r="I57" i="14" s="1"/>
  <c r="H58" i="14"/>
  <c r="I58" i="14" s="1"/>
  <c r="H59" i="14"/>
  <c r="I59" i="14" s="1"/>
  <c r="C68" i="14"/>
  <c r="D68" i="14" s="1"/>
  <c r="C69" i="14"/>
  <c r="D69" i="14" s="1"/>
  <c r="C70" i="14"/>
  <c r="D70" i="14" s="1"/>
  <c r="C71" i="14"/>
  <c r="D71" i="14" s="1"/>
  <c r="C72" i="14"/>
  <c r="D72" i="14" s="1"/>
  <c r="C73" i="14"/>
  <c r="D73" i="14" s="1"/>
  <c r="C74" i="14"/>
  <c r="D74" i="14" s="1"/>
  <c r="C67" i="14"/>
  <c r="D67" i="14" s="1"/>
  <c r="C53" i="14"/>
  <c r="D53" i="14" s="1"/>
  <c r="C54" i="14"/>
  <c r="D54" i="14" s="1"/>
  <c r="C55" i="14"/>
  <c r="D55" i="14" s="1"/>
  <c r="C56" i="14"/>
  <c r="D56" i="14" s="1"/>
  <c r="C57" i="14"/>
  <c r="D57" i="14" s="1"/>
  <c r="C58" i="14"/>
  <c r="D58" i="14" s="1"/>
  <c r="C59" i="14"/>
  <c r="D59" i="14" s="1"/>
  <c r="B52" i="14" l="1"/>
  <c r="C27" i="17"/>
  <c r="D27" i="17"/>
  <c r="D9" i="17"/>
  <c r="D10" i="17"/>
  <c r="D11" i="17"/>
  <c r="D12" i="17"/>
  <c r="D13" i="17"/>
  <c r="D14" i="17"/>
  <c r="D15" i="17"/>
  <c r="D8" i="17"/>
  <c r="C3" i="17"/>
  <c r="C2" i="17"/>
  <c r="A68" i="14"/>
  <c r="A69" i="14"/>
  <c r="A70" i="14"/>
  <c r="A71" i="14"/>
  <c r="A72" i="14"/>
  <c r="A73" i="14"/>
  <c r="A74" i="14"/>
  <c r="A67" i="14"/>
  <c r="A25" i="14"/>
  <c r="B25" i="14" s="1"/>
  <c r="A26" i="14"/>
  <c r="B26" i="14" s="1"/>
  <c r="A27" i="14"/>
  <c r="A28" i="14"/>
  <c r="B28" i="14" s="1"/>
  <c r="A29" i="14"/>
  <c r="B29" i="14" s="1"/>
  <c r="A30" i="14"/>
  <c r="B30" i="14" s="1"/>
  <c r="A31" i="14"/>
  <c r="B31" i="14" s="1"/>
  <c r="A24" i="14"/>
  <c r="K5" i="12"/>
  <c r="J14" i="12"/>
  <c r="J15" i="12"/>
  <c r="J16" i="12"/>
  <c r="J17" i="12"/>
  <c r="J18" i="12"/>
  <c r="J19" i="12"/>
  <c r="J20" i="12"/>
  <c r="J21" i="12"/>
  <c r="J22" i="12"/>
  <c r="J23" i="12"/>
  <c r="J24" i="12"/>
  <c r="J25" i="12"/>
  <c r="J26" i="12"/>
  <c r="J27" i="12"/>
  <c r="J28" i="12"/>
  <c r="J29" i="12"/>
  <c r="J30" i="12"/>
  <c r="J31" i="12"/>
  <c r="J32" i="12"/>
  <c r="J33" i="12"/>
  <c r="J34" i="12"/>
  <c r="J35" i="12"/>
  <c r="J36" i="12"/>
  <c r="J37" i="12"/>
  <c r="J38" i="12"/>
  <c r="J39" i="12"/>
  <c r="J40" i="12"/>
  <c r="J41" i="12"/>
  <c r="J42" i="12"/>
  <c r="J13" i="12"/>
  <c r="L13" i="12" s="1"/>
  <c r="O20" i="13"/>
  <c r="O19" i="13"/>
  <c r="O18" i="13"/>
  <c r="O17" i="13"/>
  <c r="O16" i="13"/>
  <c r="O15" i="13"/>
  <c r="B90" i="14" l="1"/>
  <c r="E74" i="14"/>
  <c r="F74" i="14" s="1"/>
  <c r="B89" i="14"/>
  <c r="E73" i="14"/>
  <c r="J73" i="14" s="1"/>
  <c r="B88" i="14"/>
  <c r="E72" i="14"/>
  <c r="J72" i="14" s="1"/>
  <c r="B87" i="14"/>
  <c r="E71" i="14"/>
  <c r="F71" i="14" s="1"/>
  <c r="E70" i="14"/>
  <c r="F70" i="14" s="1"/>
  <c r="B86" i="14"/>
  <c r="E69" i="14"/>
  <c r="F69" i="14" s="1"/>
  <c r="B85" i="14"/>
  <c r="E67" i="14"/>
  <c r="J67" i="14" s="1"/>
  <c r="B83" i="14"/>
  <c r="B84" i="14"/>
  <c r="F35" i="14"/>
  <c r="G32" i="14"/>
  <c r="F32" i="14"/>
  <c r="G34" i="14"/>
  <c r="F34" i="14"/>
  <c r="G33" i="14"/>
  <c r="G35" i="14"/>
  <c r="F33" i="14"/>
  <c r="B67" i="14"/>
  <c r="B74" i="14"/>
  <c r="B73" i="14"/>
  <c r="B72" i="14"/>
  <c r="B71" i="14"/>
  <c r="B70" i="14"/>
  <c r="B69" i="14"/>
  <c r="B68" i="14"/>
  <c r="B24" i="14"/>
  <c r="B27" i="14"/>
  <c r="C6" i="15"/>
  <c r="C5" i="15"/>
  <c r="C4" i="15"/>
  <c r="C3" i="15"/>
  <c r="A59" i="14"/>
  <c r="E59" i="14" s="1"/>
  <c r="J59" i="14" s="1"/>
  <c r="A53" i="14"/>
  <c r="A54" i="14"/>
  <c r="A55" i="14"/>
  <c r="A56" i="14"/>
  <c r="E56" i="14" s="1"/>
  <c r="J56" i="14" s="1"/>
  <c r="A57" i="14"/>
  <c r="E57" i="14" s="1"/>
  <c r="J57" i="14" s="1"/>
  <c r="A58" i="14"/>
  <c r="E58" i="14" s="1"/>
  <c r="J58" i="14" s="1"/>
  <c r="A8" i="14"/>
  <c r="A9" i="14"/>
  <c r="A10" i="14"/>
  <c r="A11" i="14"/>
  <c r="A12" i="14"/>
  <c r="A13" i="14"/>
  <c r="A14" i="14"/>
  <c r="A15" i="14"/>
  <c r="L17" i="13"/>
  <c r="H33" i="14" s="1"/>
  <c r="L18" i="13"/>
  <c r="E83" i="14" s="1"/>
  <c r="F83" i="14" s="1"/>
  <c r="I24" i="14" s="1"/>
  <c r="L19" i="13"/>
  <c r="L20" i="13"/>
  <c r="L21" i="13"/>
  <c r="L22" i="13"/>
  <c r="L23" i="13"/>
  <c r="L24" i="13"/>
  <c r="L25" i="13"/>
  <c r="L26" i="13"/>
  <c r="L27" i="13"/>
  <c r="L28" i="13"/>
  <c r="L29" i="13"/>
  <c r="L30" i="13"/>
  <c r="L31" i="13"/>
  <c r="L32" i="13"/>
  <c r="L33" i="13"/>
  <c r="L34" i="13"/>
  <c r="L35" i="13"/>
  <c r="L36" i="13"/>
  <c r="L37" i="13"/>
  <c r="L38" i="13"/>
  <c r="L39" i="13"/>
  <c r="L40" i="13"/>
  <c r="L41" i="13"/>
  <c r="L42" i="13"/>
  <c r="L43" i="13"/>
  <c r="L44" i="13"/>
  <c r="L45" i="13"/>
  <c r="L16" i="13"/>
  <c r="K16" i="13"/>
  <c r="I6" i="13"/>
  <c r="I5" i="13"/>
  <c r="K17" i="13"/>
  <c r="I10" i="13"/>
  <c r="J10" i="13"/>
  <c r="H10" i="13"/>
  <c r="F73" i="14" l="1"/>
  <c r="F72" i="14"/>
  <c r="E54" i="14"/>
  <c r="J54" i="14" s="1"/>
  <c r="J69" i="14"/>
  <c r="K69" i="14" s="1"/>
  <c r="C14" i="14"/>
  <c r="G14" i="14"/>
  <c r="F14" i="14"/>
  <c r="F30" i="14" s="1"/>
  <c r="H14" i="14"/>
  <c r="H30" i="14" s="1"/>
  <c r="J71" i="14"/>
  <c r="K71" i="14" s="1"/>
  <c r="F12" i="14"/>
  <c r="F28" i="14" s="1"/>
  <c r="H12" i="14"/>
  <c r="H28" i="14" s="1"/>
  <c r="C12" i="14"/>
  <c r="D12" i="14" s="1"/>
  <c r="G12" i="14"/>
  <c r="C11" i="14"/>
  <c r="D11" i="14" s="1"/>
  <c r="F11" i="14"/>
  <c r="F27" i="14" s="1"/>
  <c r="G11" i="14"/>
  <c r="H11" i="14"/>
  <c r="H27" i="14" s="1"/>
  <c r="C10" i="14"/>
  <c r="F10" i="14"/>
  <c r="F26" i="14" s="1"/>
  <c r="H10" i="14"/>
  <c r="H26" i="14" s="1"/>
  <c r="G10" i="14"/>
  <c r="G15" i="14"/>
  <c r="F15" i="14"/>
  <c r="C15" i="14"/>
  <c r="D15" i="14" s="1"/>
  <c r="H15" i="14"/>
  <c r="J74" i="14"/>
  <c r="E55" i="14"/>
  <c r="J55" i="14" s="1"/>
  <c r="J70" i="14"/>
  <c r="K70" i="14" s="1"/>
  <c r="H13" i="14"/>
  <c r="H29" i="14" s="1"/>
  <c r="G13" i="14"/>
  <c r="F13" i="14"/>
  <c r="F29" i="14" s="1"/>
  <c r="C13" i="14"/>
  <c r="D13" i="14" s="1"/>
  <c r="L10" i="13"/>
  <c r="F8" i="14"/>
  <c r="H8" i="14"/>
  <c r="G8" i="14"/>
  <c r="E52" i="14"/>
  <c r="J52" i="14" s="1"/>
  <c r="C8" i="14"/>
  <c r="F9" i="14"/>
  <c r="K15" i="14"/>
  <c r="I15" i="14"/>
  <c r="E15" i="14"/>
  <c r="E11" i="14"/>
  <c r="I11" i="14"/>
  <c r="I10" i="14"/>
  <c r="E10" i="14"/>
  <c r="D10" i="14"/>
  <c r="K9" i="14"/>
  <c r="I8" i="14"/>
  <c r="E8" i="14"/>
  <c r="I14" i="14"/>
  <c r="E14" i="14"/>
  <c r="D14" i="14"/>
  <c r="E13" i="14"/>
  <c r="I13" i="14"/>
  <c r="E12" i="14"/>
  <c r="I12" i="14"/>
  <c r="H32" i="14"/>
  <c r="H35" i="14"/>
  <c r="H34" i="14"/>
  <c r="F67" i="14"/>
  <c r="K73" i="14"/>
  <c r="K72" i="14"/>
  <c r="B11" i="14"/>
  <c r="K11" i="14"/>
  <c r="K10" i="14"/>
  <c r="B53" i="14"/>
  <c r="B59" i="14"/>
  <c r="B8" i="14"/>
  <c r="K8" i="14"/>
  <c r="B58" i="14"/>
  <c r="B57" i="14"/>
  <c r="B14" i="14"/>
  <c r="K14" i="14"/>
  <c r="B13" i="14"/>
  <c r="K13" i="14"/>
  <c r="B56" i="14"/>
  <c r="B54" i="14"/>
  <c r="K12" i="14"/>
  <c r="B55" i="14"/>
  <c r="B9" i="14"/>
  <c r="B15" i="14"/>
  <c r="B12" i="14"/>
  <c r="B10" i="14"/>
  <c r="I4" i="13"/>
  <c r="D8" i="14" l="1"/>
  <c r="J8" i="14" s="1"/>
  <c r="L8" i="14" s="1"/>
  <c r="J13" i="14"/>
  <c r="J10" i="14"/>
  <c r="J15" i="14"/>
  <c r="J12" i="14"/>
  <c r="J14" i="14"/>
  <c r="J11" i="14"/>
  <c r="K20" i="14"/>
  <c r="G30" i="14"/>
  <c r="G28" i="14"/>
  <c r="G27" i="14"/>
  <c r="G31" i="14"/>
  <c r="G29" i="14"/>
  <c r="G26" i="14"/>
  <c r="C5" i="12"/>
  <c r="J6" i="13" l="1"/>
  <c r="K6" i="13"/>
  <c r="J5" i="13"/>
  <c r="K5" i="13"/>
  <c r="N4" i="13" l="1"/>
  <c r="J4" i="13"/>
  <c r="M4" i="13"/>
  <c r="K4" i="13"/>
  <c r="L4" i="13"/>
  <c r="K21" i="13" l="1"/>
  <c r="K22" i="13"/>
  <c r="K23" i="13"/>
  <c r="K24" i="13"/>
  <c r="K25" i="13"/>
  <c r="K26" i="13"/>
  <c r="K27" i="13"/>
  <c r="K28" i="13"/>
  <c r="K29" i="13"/>
  <c r="K30" i="13"/>
  <c r="K31" i="13"/>
  <c r="K32" i="13"/>
  <c r="K33" i="13"/>
  <c r="K34" i="13"/>
  <c r="K35" i="13"/>
  <c r="K36" i="13"/>
  <c r="K37" i="13"/>
  <c r="K38" i="13"/>
  <c r="K39" i="13"/>
  <c r="K40" i="13"/>
  <c r="K41" i="13"/>
  <c r="K42" i="13"/>
  <c r="K43" i="13"/>
  <c r="K44" i="13"/>
  <c r="K45" i="13"/>
  <c r="A14" i="12"/>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17" i="13"/>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F7" i="9"/>
  <c r="C4" i="14"/>
  <c r="C3" i="14"/>
  <c r="C2" i="14"/>
  <c r="C1" i="14"/>
  <c r="N7" i="13" l="1"/>
  <c r="F57" i="14"/>
  <c r="C29" i="14" s="1"/>
  <c r="F59" i="14"/>
  <c r="C31" i="14" s="1"/>
  <c r="F58" i="14"/>
  <c r="C30" i="14" s="1"/>
  <c r="F55" i="14"/>
  <c r="C27" i="14" s="1"/>
  <c r="F56" i="14"/>
  <c r="C28" i="14" s="1"/>
  <c r="F54" i="14"/>
  <c r="C26" i="14" s="1"/>
  <c r="C7" i="13" l="1"/>
  <c r="C6" i="13"/>
  <c r="C3" i="13"/>
  <c r="C4" i="13"/>
  <c r="C4" i="12" l="1"/>
  <c r="C8" i="12"/>
  <c r="C7" i="12"/>
  <c r="B37" i="15" l="1"/>
  <c r="B14" i="15"/>
  <c r="A14" i="15"/>
  <c r="A13" i="15"/>
  <c r="A4" i="15"/>
  <c r="A3" i="15"/>
  <c r="K20" i="13"/>
  <c r="K3" i="13" s="1"/>
  <c r="K7" i="13" s="1"/>
  <c r="K19" i="13"/>
  <c r="M7" i="13" s="1"/>
  <c r="K18" i="13"/>
  <c r="O3" i="13" s="1"/>
  <c r="O7" i="13" s="1"/>
  <c r="L42" i="12"/>
  <c r="N42" i="12"/>
  <c r="L41" i="12"/>
  <c r="N41" i="12"/>
  <c r="L40" i="12"/>
  <c r="N40" i="12"/>
  <c r="L39" i="12"/>
  <c r="N39" i="12"/>
  <c r="L38" i="12"/>
  <c r="N38" i="12"/>
  <c r="L37" i="12"/>
  <c r="N37" i="12"/>
  <c r="L36" i="12"/>
  <c r="N36" i="12"/>
  <c r="L35" i="12"/>
  <c r="N35" i="12"/>
  <c r="L34" i="12"/>
  <c r="N34" i="12"/>
  <c r="L33" i="12"/>
  <c r="N33" i="12"/>
  <c r="L32" i="12"/>
  <c r="N32" i="12"/>
  <c r="L31" i="12"/>
  <c r="N31" i="12"/>
  <c r="L30" i="12"/>
  <c r="N30" i="12"/>
  <c r="L29" i="12"/>
  <c r="N29" i="12"/>
  <c r="L28" i="12"/>
  <c r="N28" i="12"/>
  <c r="L27" i="12"/>
  <c r="N27" i="12"/>
  <c r="L26" i="12"/>
  <c r="N26" i="12"/>
  <c r="L25" i="12"/>
  <c r="N25" i="12"/>
  <c r="L24" i="12"/>
  <c r="N24" i="12"/>
  <c r="L23" i="12"/>
  <c r="N23" i="12"/>
  <c r="N22" i="12"/>
  <c r="N21" i="12"/>
  <c r="N20" i="12"/>
  <c r="N19" i="12"/>
  <c r="N18" i="12"/>
  <c r="N17" i="12"/>
  <c r="N16" i="12"/>
  <c r="N15" i="12"/>
  <c r="N14" i="12"/>
  <c r="N13" i="12"/>
  <c r="O6" i="12" l="1"/>
  <c r="G9" i="14"/>
  <c r="G25" i="14" s="1"/>
  <c r="P6" i="12"/>
  <c r="H9" i="14"/>
  <c r="H25" i="14" s="1"/>
  <c r="L7" i="13"/>
  <c r="F25" i="14"/>
  <c r="I3" i="13"/>
  <c r="I7" i="13" s="1"/>
  <c r="K10" i="13"/>
  <c r="J3" i="13"/>
  <c r="J7" i="13" s="1"/>
  <c r="L18" i="12"/>
  <c r="L14" i="12"/>
  <c r="L15" i="12"/>
  <c r="L19" i="12"/>
  <c r="L16" i="12"/>
  <c r="L20" i="12"/>
  <c r="L22" i="12"/>
  <c r="E9" i="14" s="1"/>
  <c r="L17" i="12"/>
  <c r="L21" i="12"/>
  <c r="P7" i="12" l="1"/>
  <c r="P8" i="12" s="1"/>
  <c r="E84" i="14"/>
  <c r="F84" i="14" s="1"/>
  <c r="I25" i="14" s="1"/>
  <c r="I36" i="14" s="1"/>
  <c r="Q6" i="12"/>
  <c r="I9" i="14"/>
  <c r="I20" i="14" s="1"/>
  <c r="K67" i="14"/>
  <c r="C9" i="14"/>
  <c r="E53" i="14"/>
  <c r="J53" i="14" s="1"/>
  <c r="E68" i="14"/>
  <c r="J68" i="14" s="1"/>
  <c r="O7" i="12"/>
  <c r="O8" i="12" s="1"/>
  <c r="E24" i="14"/>
  <c r="N7" i="12"/>
  <c r="K52" i="14"/>
  <c r="H24" i="14"/>
  <c r="K6" i="12"/>
  <c r="K7" i="12" s="1"/>
  <c r="E25" i="14"/>
  <c r="F31" i="14"/>
  <c r="K61" i="14"/>
  <c r="D33" i="14" s="1"/>
  <c r="K63" i="14"/>
  <c r="D35" i="14" s="1"/>
  <c r="K60" i="14"/>
  <c r="D32" i="14" s="1"/>
  <c r="K62" i="14"/>
  <c r="D34" i="14" s="1"/>
  <c r="K58" i="14"/>
  <c r="D30" i="14" s="1"/>
  <c r="K56" i="14"/>
  <c r="D28" i="14" s="1"/>
  <c r="K59" i="14"/>
  <c r="K57" i="14"/>
  <c r="D29" i="14" s="1"/>
  <c r="K54" i="14"/>
  <c r="D26" i="14" s="1"/>
  <c r="K55" i="14"/>
  <c r="D27" i="14" s="1"/>
  <c r="K74" i="14"/>
  <c r="E33" i="14"/>
  <c r="E34" i="14"/>
  <c r="E35" i="14"/>
  <c r="E32" i="14"/>
  <c r="E26" i="14"/>
  <c r="E27" i="14"/>
  <c r="E31" i="14"/>
  <c r="F52" i="14"/>
  <c r="C24" i="14" s="1"/>
  <c r="L5" i="12"/>
  <c r="K10" i="12"/>
  <c r="M5" i="12"/>
  <c r="H31" i="14"/>
  <c r="E29" i="14"/>
  <c r="L6" i="12"/>
  <c r="M6" i="12"/>
  <c r="L10" i="12"/>
  <c r="D24" i="14" l="1"/>
  <c r="F68" i="14"/>
  <c r="F53" i="14"/>
  <c r="D9" i="14"/>
  <c r="J9" i="14" s="1"/>
  <c r="J27" i="14"/>
  <c r="J26" i="14"/>
  <c r="J34" i="14"/>
  <c r="J32" i="14"/>
  <c r="M7" i="12"/>
  <c r="M8" i="12" s="1"/>
  <c r="J29" i="14"/>
  <c r="Q7" i="12"/>
  <c r="Q8" i="12" s="1"/>
  <c r="L7" i="12"/>
  <c r="L8" i="12" s="1"/>
  <c r="J35" i="14"/>
  <c r="J33" i="14"/>
  <c r="K68" i="14"/>
  <c r="K8" i="12"/>
  <c r="K53" i="14"/>
  <c r="G24" i="14"/>
  <c r="G36" i="14" s="1"/>
  <c r="G20" i="14"/>
  <c r="D31" i="14"/>
  <c r="J31" i="14" s="1"/>
  <c r="L18" i="14"/>
  <c r="L16" i="14"/>
  <c r="L19" i="14"/>
  <c r="L10" i="14"/>
  <c r="L17" i="14"/>
  <c r="E30" i="14"/>
  <c r="J30" i="14" s="1"/>
  <c r="F20" i="14"/>
  <c r="F24" i="14"/>
  <c r="F36" i="14" s="1"/>
  <c r="E28" i="14"/>
  <c r="J28" i="14" s="1"/>
  <c r="H36" i="14"/>
  <c r="E20" i="14"/>
  <c r="H20" i="14"/>
  <c r="C20" i="14"/>
  <c r="N8" i="12"/>
  <c r="J24" i="14" l="1"/>
  <c r="C25" i="14"/>
  <c r="C36" i="14" s="1"/>
  <c r="D25" i="14"/>
  <c r="E36" i="14"/>
  <c r="L15" i="14"/>
  <c r="L9" i="14"/>
  <c r="L12" i="14"/>
  <c r="L13" i="14"/>
  <c r="L11" i="14"/>
  <c r="L14" i="14"/>
  <c r="D20" i="14"/>
  <c r="J25" i="14" l="1"/>
  <c r="J36" i="14" s="1"/>
  <c r="L20" i="14"/>
  <c r="D36" i="14"/>
  <c r="J20" i="14"/>
  <c r="C40" i="14" l="1"/>
  <c r="C44" i="14" s="1"/>
  <c r="C48" i="14" l="1"/>
  <c r="C46" i="14" s="1"/>
</calcChain>
</file>

<file path=xl/sharedStrings.xml><?xml version="1.0" encoding="utf-8"?>
<sst xmlns="http://schemas.openxmlformats.org/spreadsheetml/2006/main" count="419" uniqueCount="290">
  <si>
    <t>Intitulé de l'opération</t>
  </si>
  <si>
    <t>Mode d’emploi du tableur</t>
  </si>
  <si>
    <t>Les cases grisées ne sont pas à remplir (report automatique)</t>
  </si>
  <si>
    <t>Autres cases à saisir manuellement</t>
  </si>
  <si>
    <t>Cases à saisir en mode texte (report automatique sur feuilles suivantes)</t>
  </si>
  <si>
    <t>Nombre de PAEC concerné par la demande</t>
  </si>
  <si>
    <t>Liste des PAEC</t>
  </si>
  <si>
    <t>Nom du PAEC 1</t>
  </si>
  <si>
    <t>Nom du PAEC 2</t>
  </si>
  <si>
    <t>Nom du PAEC 3</t>
  </si>
  <si>
    <t>Nom du PAEC 4</t>
  </si>
  <si>
    <t>Nom du PAEC 5</t>
  </si>
  <si>
    <t>Type d'opérations</t>
  </si>
  <si>
    <t>Nom du bénéficiaire</t>
  </si>
  <si>
    <t>N° dossier OSIRIS</t>
  </si>
  <si>
    <t>N° dossier OSIRIS
(case réservée à l'administration)</t>
  </si>
  <si>
    <t>ANNEXE 1 : DÉPENSES PREVISIONNELLES DE REMUNERATION – Frais salariaux supportés par le demandeur et dépenses générales</t>
  </si>
  <si>
    <t>Unité de temps passé utilisée</t>
  </si>
  <si>
    <t>Heure</t>
  </si>
  <si>
    <t>Nombre d’ETP aidé dans ce dossier</t>
  </si>
  <si>
    <t>Montant des dépenses prévisionnelles de rémunération :</t>
  </si>
  <si>
    <t>Porteur du projet (raison sociale)</t>
  </si>
  <si>
    <t>Total prévisionnel des dépenses de personnel avec frais généraux :</t>
  </si>
  <si>
    <t xml:space="preserve">Total </t>
  </si>
  <si>
    <t>Description de l’intervention / nature de la dépense</t>
  </si>
  <si>
    <t>Nom &amp; Prénom de l'intervenant</t>
  </si>
  <si>
    <t>Numéro du PAEC concerné</t>
  </si>
  <si>
    <t xml:space="preserve">Fiches de paie jointes </t>
  </si>
  <si>
    <t>ANNEXE 2 : DEPENSES PREVISIONNELLES FACTUREES (PRESTATIONS DE SERVICE, FRAIS DE SOUS-TRAITANCE)</t>
  </si>
  <si>
    <t>Total des dépenses prévisionnelles facturées :</t>
  </si>
  <si>
    <t>Total</t>
  </si>
  <si>
    <t>Lorsque le devis concerne plusieurs dépenses dont certaines ne sont pas éligibles, il convient d’indiquer sur la copie du devis celles qui sont éligibles (par exemple en surlignant les montants à prendre en compte). Les devis ou bon de commande ne doivent pas être acceptés avant le dépôt de la demande d'aide.</t>
  </si>
  <si>
    <t>Dénomination du fournisseur / prestataire / sous-traitant</t>
  </si>
  <si>
    <t>N° du devis</t>
  </si>
  <si>
    <t>Montant de la dépense</t>
  </si>
  <si>
    <t>HT</t>
  </si>
  <si>
    <t>TVA</t>
  </si>
  <si>
    <t>TTC</t>
  </si>
  <si>
    <t>N° de PAEC Concerné</t>
  </si>
  <si>
    <t>Nom de PAEC Concerné</t>
  </si>
  <si>
    <t>Plan de financement à reporter dans le formulaire de demande</t>
  </si>
  <si>
    <t>Montant</t>
  </si>
  <si>
    <t>Agence de l’eau (précisez)_________________</t>
  </si>
  <si>
    <t>DECLARATION DU TEMPS PASSE</t>
  </si>
  <si>
    <t>Nom et prénom de l’intervenant / agent</t>
  </si>
  <si>
    <t>Renseigner autant d’annexes que d’intervenants identifiés sur les dépenses de rémunération présentées en annexe 2</t>
  </si>
  <si>
    <t xml:space="preserve">Cette annexe a pour objet de tracer le temps passé par les personnes intervenant sur l’opération et dont le temps de travail est déclaré dans les dépenses.
Le temps passé sera indiqué par type de dépenses en nombre d’heures.
Le libellé de l’activité devra être suffisamment explicite : exemple « réunion ...»,… et non pas « travail au bureau ».
La déclaration de temps passé devra être signée de l’intervenant et du responsable hiérarchique.
La déclaration de temps passé devra comporter ces différentes informations, mais elle pourra être réalisée sur le support choisi par le bénéficiaire.
En cas de contrôle, le contrôleur s’attachera à vérifier la réalité de l’opération financée, ainsi le bénéficiaire devra apporter des preuves de réalisation de l’opération (échanges de courriers, notes datées, feuilles d’émargement de réunions, livrables….etc)
</t>
  </si>
  <si>
    <t>*Unité de temps passé utilisée</t>
  </si>
  <si>
    <t>heure</t>
  </si>
  <si>
    <t>Date</t>
  </si>
  <si>
    <t>Temps passé* en heures</t>
  </si>
  <si>
    <t>Nom du PAEC concerné</t>
  </si>
  <si>
    <t>Activité type</t>
  </si>
  <si>
    <t>Description de l’ activité</t>
  </si>
  <si>
    <t>Justificatifs de réalisation de l'opération (CR réunion, …)</t>
  </si>
  <si>
    <t>Signature de l’intervenant/ agent :</t>
  </si>
  <si>
    <t xml:space="preserve">Le (date)_______
Nom, prénom et qualité du responsable :
Signature du responsable
</t>
  </si>
  <si>
    <t>Récapitulatif facilitant la saisie de l’annexe 2 de la demande de paiement (actualiser le tableau croisé dynamique : sur le tableau faire un clic droit et choisir Actualiser)</t>
  </si>
  <si>
    <t>Étiquettes de lignes</t>
  </si>
  <si>
    <t>Somme de Temps passé* en heures</t>
  </si>
  <si>
    <t>Min de Date</t>
  </si>
  <si>
    <t>Max de Date2</t>
  </si>
  <si>
    <t>(vide)</t>
  </si>
  <si>
    <t>Total général</t>
  </si>
  <si>
    <t>Statut / TVA</t>
  </si>
  <si>
    <t>N°PAEC</t>
  </si>
  <si>
    <t>Assujetti</t>
  </si>
  <si>
    <t>PAEC 1</t>
  </si>
  <si>
    <t>Non assujetti</t>
  </si>
  <si>
    <t>PAEC 2</t>
  </si>
  <si>
    <t>Partiellement  assujetti</t>
  </si>
  <si>
    <t>PAEC 3</t>
  </si>
  <si>
    <t>PAEC 4</t>
  </si>
  <si>
    <t>PAEC 5</t>
  </si>
  <si>
    <t>Les dépenses sont à présentées dans les annexes selon leur nature</t>
  </si>
  <si>
    <t>Annexe 1 : Dépenses de rémunération et frais généraux</t>
  </si>
  <si>
    <t>Annexe 2 : Dépenses facturées</t>
  </si>
  <si>
    <t>Situation de la structure vis à vis de la TVA</t>
  </si>
  <si>
    <t>Prise en compte des dépenses de TVA réellement supportée par la structure</t>
  </si>
  <si>
    <t>Donc</t>
  </si>
  <si>
    <t xml:space="preserve">Ex : ingénieur/technicien </t>
  </si>
  <si>
    <t>Qualification de l’intervenant</t>
  </si>
  <si>
    <t>Indiquer le n° du PAEC 
[Renseignement par liste déroulante]</t>
  </si>
  <si>
    <t>Le forfait annuel de 1607h (soit 229,5 jours à 35h semaine) sera appliqué.Cela correspond à des fiches de paies basées sur 1820 heures annuelles soit 151,67 heures pour un 100%</t>
  </si>
  <si>
    <t>Les avantages de CE, PEE...ne sont pas éligibles et seront à déduire lors de la demande de paiement</t>
  </si>
  <si>
    <t>Indiquez si vous avez joint les fiches de paye
[Renseignement par liste déroulante]</t>
  </si>
  <si>
    <t>La valeur doit être comprise entre 0 et 1 (0,8 pour un temps partiel à 80%)</t>
  </si>
  <si>
    <r>
      <t>Montant présenté en €</t>
    </r>
    <r>
      <rPr>
        <b/>
        <vertAlign val="superscript"/>
        <sz val="9"/>
        <color theme="0"/>
        <rFont val="Tahoma"/>
        <family val="2"/>
        <charset val="1"/>
      </rPr>
      <t xml:space="preserve">
</t>
    </r>
    <r>
      <rPr>
        <b/>
        <sz val="9"/>
        <color theme="0"/>
        <rFont val="Tahoma"/>
        <family val="2"/>
        <charset val="1"/>
      </rPr>
      <t xml:space="preserve">
(a/b*c)</t>
    </r>
  </si>
  <si>
    <r>
      <t xml:space="preserve">Coût horaire </t>
    </r>
    <r>
      <rPr>
        <b/>
        <sz val="8"/>
        <color theme="0"/>
        <rFont val="Tahoma"/>
        <family val="2"/>
        <charset val="1"/>
      </rPr>
      <t>(pour information)</t>
    </r>
  </si>
  <si>
    <r>
      <t>Modèle de déclaration de temps passé</t>
    </r>
    <r>
      <rPr>
        <b/>
        <sz val="11"/>
        <color rgb="FFC00000"/>
        <rFont val="Arial"/>
        <family val="2"/>
      </rPr>
      <t xml:space="preserve"> (à fournir lors de la Demande de paiement)</t>
    </r>
  </si>
  <si>
    <t>Caractère raisonnable des dépenses</t>
  </si>
  <si>
    <t>Formations</t>
  </si>
  <si>
    <t>Nom du PAEC 6</t>
  </si>
  <si>
    <t>Nom du PAEC 7</t>
  </si>
  <si>
    <t>Nom du PAEC 8</t>
  </si>
  <si>
    <t>PAEC 6</t>
  </si>
  <si>
    <t>PAEC 7</t>
  </si>
  <si>
    <t>PAEC 8</t>
  </si>
  <si>
    <t>Période concernée</t>
  </si>
  <si>
    <t>Scinder les lignes étant à cheval sur plusieurs périodes référencées
[Renseignement par liste déroulante]</t>
  </si>
  <si>
    <t>Période des dépenses</t>
  </si>
  <si>
    <t>Mise en œuvre du projet (notices, cartographies, …)</t>
  </si>
  <si>
    <t>Information et communication sur les MAEC</t>
  </si>
  <si>
    <t xml:space="preserve">Actions complémentaires contribuant aux objectifs du PAEC </t>
  </si>
  <si>
    <t>Diagnostics / Plans de gestion</t>
  </si>
  <si>
    <t>Formation / Actions complémentaires</t>
  </si>
  <si>
    <t>Vous demandez à bénéficier 
des frais généraux (DP x 1,25):</t>
  </si>
  <si>
    <t xml:space="preserve">
Un enregistrement du temps de travail sera indispensable pour la demande de paiment (voir modèle de déclaration de temps passé) </t>
  </si>
  <si>
    <t>Type dépense</t>
  </si>
  <si>
    <t>[Champ calculé]</t>
  </si>
  <si>
    <t>Total TTC des dépenses prévisionnelles facturées présentées comme éligibles :</t>
  </si>
  <si>
    <t>Total HT des dépenses prévisionnelles facturées présentées comme éligibles :</t>
  </si>
  <si>
    <t>Total TVA des dépenses prévisionnelles facturées présentées comme éligibles :</t>
  </si>
  <si>
    <t>Total non éligible (TVA non éligible) :</t>
  </si>
  <si>
    <t>TTC hors TVA non éligible</t>
  </si>
  <si>
    <t>Département (précisez)_________________</t>
  </si>
  <si>
    <t>Gouvernance PAEC et suivi de la contractualisation</t>
  </si>
  <si>
    <t>Accompagnement des agriculteurs (contractualisation - jusque déclaration PAC)</t>
  </si>
  <si>
    <t>Accompagnement des contractants (suivi post primo déclaration PAC)</t>
  </si>
  <si>
    <t>Diagnostics avec a minima une mesure financée MASA</t>
  </si>
  <si>
    <t>Plans de gestion avec a minima une mesure financée MASA</t>
  </si>
  <si>
    <r>
      <t xml:space="preserve">Point d'attention : pour les interventions spécifiques à des mesures (diagnostics, plans de gestion, formations) ne notifier que les interventions / actions associées à des mesures financées par le MASA. Les actions collectives du PAEC seront financées au prorata de la part des mesures MASA dans le PAEC (calcul fait par la DRAAF post sélection).
</t>
    </r>
    <r>
      <rPr>
        <i/>
        <sz val="9"/>
        <rFont val="Tahoma"/>
        <family val="2"/>
      </rPr>
      <t>[Renseignement par liste déroulante]</t>
    </r>
  </si>
  <si>
    <r>
      <t xml:space="preserve">Prévisionnel des recettes générées
</t>
    </r>
    <r>
      <rPr>
        <i/>
        <sz val="10"/>
        <rFont val="Arial"/>
        <family val="2"/>
      </rPr>
      <t>(Part sollicitée aux contractants)</t>
    </r>
  </si>
  <si>
    <t xml:space="preserve">Quotité de travail </t>
  </si>
  <si>
    <t>Coût salarial annuel (a)</t>
  </si>
  <si>
    <t xml:space="preserve">Montant éligible des salaires sur la période de référence : salaire brut + charges patronales </t>
  </si>
  <si>
    <t>Temps de travail annuel en heure (b)</t>
  </si>
  <si>
    <t>Structure 1</t>
  </si>
  <si>
    <t>Structure 2</t>
  </si>
  <si>
    <t>Structure 3</t>
  </si>
  <si>
    <t>Structure 4</t>
  </si>
  <si>
    <t>Structure 5</t>
  </si>
  <si>
    <t>Structure 6</t>
  </si>
  <si>
    <t>Structure 7</t>
  </si>
  <si>
    <t>Structure 8</t>
  </si>
  <si>
    <t>Montant retenu après plafonnement</t>
  </si>
  <si>
    <t>Total demandé</t>
  </si>
  <si>
    <t>Montants des dépenses présentées</t>
  </si>
  <si>
    <t>Etat (MASA)</t>
  </si>
  <si>
    <t>Financeurs sollicités</t>
  </si>
  <si>
    <t>Sous-total financeurs publics</t>
  </si>
  <si>
    <t>Auto-financement</t>
  </si>
  <si>
    <t>Total général = cout du projet</t>
  </si>
  <si>
    <t>Recettes prévisionnelles générées par le projet</t>
  </si>
  <si>
    <t>Autres financeurs publics (précisez)___________</t>
  </si>
  <si>
    <t>Calcul de l'aide (après application des plafonds et de la part prévisionnelle des mesures MASA dans le PAEC pour les actions collectives)</t>
  </si>
  <si>
    <r>
      <t xml:space="preserve">Point d'attention : pour les interventions spécifiques à des mesures (diagnostics, plans de gestion) ne notifier que les interventions / actions associées à des mesures financées par le MASA. Les actions collectives du PAEC seront financées au prorata de la part des mesures MASA dans le PAEC (calcul fait par la DRAAF post sélection).
</t>
    </r>
    <r>
      <rPr>
        <i/>
        <sz val="9"/>
        <rFont val="Tahoma"/>
        <family val="2"/>
      </rPr>
      <t>[Renseignement par liste déroulante]</t>
    </r>
  </si>
  <si>
    <t>Total calculé</t>
  </si>
  <si>
    <t>PAEC</t>
  </si>
  <si>
    <t>Montant animation territoire</t>
  </si>
  <si>
    <t>Montants mesures MASA</t>
  </si>
  <si>
    <t>% montants</t>
  </si>
  <si>
    <t>Nombre de diagnostics potentiels PAEC</t>
  </si>
  <si>
    <t>Nombre de PG potentiels PAEC</t>
  </si>
  <si>
    <r>
      <t>Synthèse financière</t>
    </r>
    <r>
      <rPr>
        <b/>
        <sz val="11"/>
        <color rgb="FFC00000"/>
        <rFont val="Arial"/>
        <family val="2"/>
      </rPr>
      <t xml:space="preserve"> (appui à la saisie du formulaire de demande d'aide)</t>
    </r>
  </si>
  <si>
    <r>
      <t xml:space="preserve">Contrôle administratif DRAAF </t>
    </r>
    <r>
      <rPr>
        <sz val="11"/>
        <color rgb="FFC00000"/>
        <rFont val="Arial"/>
        <family val="2"/>
      </rPr>
      <t>(onglet réservé administration)</t>
    </r>
  </si>
  <si>
    <t>ETAT RECAPITULATIF DES DEPENSES ET DES RECETTES
Annexes à joindre au formulaire de demande d'aide</t>
  </si>
  <si>
    <t>TVA non éligible</t>
  </si>
  <si>
    <t>Nombres de diags MASA</t>
  </si>
  <si>
    <t xml:space="preserve">Montant plafond </t>
  </si>
  <si>
    <t xml:space="preserve">Montant demandé </t>
  </si>
  <si>
    <t>Vérification des plafonds diagnostics 2024</t>
  </si>
  <si>
    <t>Nombres de PG MASA</t>
  </si>
  <si>
    <t>Nom de structure Concernée</t>
  </si>
  <si>
    <t>Montant demandé AAP3 Diags</t>
  </si>
  <si>
    <t>Montant retenu AAP3 Diags</t>
  </si>
  <si>
    <t>Plafond Diag PAEC</t>
  </si>
  <si>
    <t>Plafond  PG PAEC</t>
  </si>
  <si>
    <t>Plafond PG PAEC</t>
  </si>
  <si>
    <t>Montant demandé AAP3 PG</t>
  </si>
  <si>
    <t>Montant retenu AAP3 PG</t>
  </si>
  <si>
    <t>Vérification des plafonds PG 2024</t>
  </si>
  <si>
    <t>TVA sollicitant une aide</t>
  </si>
  <si>
    <r>
      <rPr>
        <u/>
        <sz val="10"/>
        <color rgb="FFFF0000"/>
        <rFont val="Arial"/>
        <family val="2"/>
      </rPr>
      <t>A l'instruction de la demande d'aide</t>
    </r>
    <r>
      <rPr>
        <sz val="10"/>
        <color rgb="FFFF0000"/>
        <rFont val="Arial"/>
        <family val="2"/>
      </rPr>
      <t xml:space="preserve">
Dans cet onglet : le contrôle du plafonnement est limité à un contrôle par bloc diagnostics et plans de gestion à l'échelle de la structure.
Dans l'onglet Contrôle administratif DRAAF : contrôle du plafonnement à l'échelle du PAEC lors du contrôle administratif réalisé par la DRAAF.</t>
    </r>
  </si>
  <si>
    <r>
      <rPr>
        <u/>
        <sz val="10"/>
        <color rgb="FFFF0000"/>
        <rFont val="Arial"/>
        <family val="2"/>
      </rPr>
      <t>A l'instruction de la demande de paiement</t>
    </r>
    <r>
      <rPr>
        <sz val="10"/>
        <color rgb="FFFF0000"/>
        <rFont val="Arial"/>
        <family val="2"/>
      </rPr>
      <t xml:space="preserve">
Chaque opérateur devra fournir la liste des exploitations ayant bénéficié d'un diagnostic et/ou d'un plan de gestion pour à minima une MAEC Etat. 
Le plafond s'applique pour le document réalisé pour une exploitation (1 diagnostic et 1 plan de gestion maximum par exploitation).
Le contôle sera réalisé par structure et à l'échelle du PAEC pour ne pas dépasser les plafonds applicables</t>
    </r>
  </si>
  <si>
    <r>
      <t>Onglet réservé à l'administration</t>
    </r>
    <r>
      <rPr>
        <b/>
        <i/>
        <sz val="14"/>
        <color theme="0"/>
        <rFont val="Calibri"/>
        <family val="2"/>
        <scheme val="minor"/>
      </rPr>
      <t xml:space="preserve"> (pour information)</t>
    </r>
  </si>
  <si>
    <r>
      <t>Temps</t>
    </r>
    <r>
      <rPr>
        <b/>
        <vertAlign val="superscript"/>
        <sz val="9"/>
        <color theme="0"/>
        <rFont val="Tahoma"/>
        <family val="2"/>
        <charset val="1"/>
      </rPr>
      <t xml:space="preserve">  </t>
    </r>
    <r>
      <rPr>
        <b/>
        <sz val="9"/>
        <color theme="0"/>
        <rFont val="Tahoma"/>
        <family val="2"/>
        <charset val="1"/>
      </rPr>
      <t>consacré à cette action (en nombre d’heures) (c)</t>
    </r>
  </si>
  <si>
    <t>Autre financement privé</t>
  </si>
  <si>
    <t>Nom du PAEC 9</t>
  </si>
  <si>
    <t>Nom du PAEC 10</t>
  </si>
  <si>
    <t>Nom du PAEC 11</t>
  </si>
  <si>
    <t>Nom du PAEC 12</t>
  </si>
  <si>
    <t>PAEC 9</t>
  </si>
  <si>
    <t>PAEC 10</t>
  </si>
  <si>
    <t>PAEC 11</t>
  </si>
  <si>
    <t>PAEC 12</t>
  </si>
  <si>
    <t>PAEC avec AMI 2022 ou 2023</t>
  </si>
  <si>
    <t>Loire Devès</t>
  </si>
  <si>
    <t>Nord Ardèche</t>
  </si>
  <si>
    <t>Beaujolais Vert Elargi</t>
  </si>
  <si>
    <t>Agglomération Lyonnaise</t>
  </si>
  <si>
    <t>Plaine d’Ambert</t>
  </si>
  <si>
    <t>Couzes au Livradois</t>
  </si>
  <si>
    <t>Rivières Rhône Aval</t>
  </si>
  <si>
    <t>Captages prioritaires de la Coise</t>
  </si>
  <si>
    <t xml:space="preserve">Val d'Allier puydômois </t>
  </si>
  <si>
    <t xml:space="preserve">Gîtes à chauves-souris des Monts du Cantal </t>
  </si>
  <si>
    <t xml:space="preserve">Milieux thermophiles du Sud-Cantal </t>
  </si>
  <si>
    <t>Bernand Revoute Loise</t>
  </si>
  <si>
    <t>Vichy Communauté et Affluents de l’Allier</t>
  </si>
  <si>
    <t>PAEC des 5 rivières</t>
  </si>
  <si>
    <t>Plaine alluviale et captages des puits des vignes</t>
  </si>
  <si>
    <t>Bassin versant du Célé cantalien</t>
  </si>
  <si>
    <t>Vals du Dauphiné</t>
  </si>
  <si>
    <t>Métropole stéphanoise et Gorges de la Loire</t>
  </si>
  <si>
    <t>Cère amont</t>
  </si>
  <si>
    <t>Plaine du Forez</t>
  </si>
  <si>
    <t>Cère aval cantalienne</t>
  </si>
  <si>
    <t>Alagnon</t>
  </si>
  <si>
    <t>Baronnies provençales drômoises</t>
  </si>
  <si>
    <t>Massif des Bauges</t>
  </si>
  <si>
    <t>Balcons du Dauphiné</t>
  </si>
  <si>
    <t>Belledonne</t>
  </si>
  <si>
    <t>Bresse Revermont</t>
  </si>
  <si>
    <t>Bocage – Sologne</t>
  </si>
  <si>
    <t>Bugey</t>
  </si>
  <si>
    <t>Basse Vallée de l'Ain</t>
  </si>
  <si>
    <t>Chaîne des Puys</t>
  </si>
  <si>
    <t>Chablais</t>
  </si>
  <si>
    <t>Crêts du Haut Jura</t>
  </si>
  <si>
    <t>Chalaronne Aval</t>
  </si>
  <si>
    <t>Chartreuse</t>
  </si>
  <si>
    <t>Pays Diois</t>
  </si>
  <si>
    <t>Dombes</t>
  </si>
  <si>
    <t>Fier-Aravis</t>
  </si>
  <si>
    <t>Forez, Monts, Piémonts et Captages</t>
  </si>
  <si>
    <t>Pays de Gex</t>
  </si>
  <si>
    <t>Gorges du Haut-Cher</t>
  </si>
  <si>
    <t>Grand Lac</t>
  </si>
  <si>
    <t>Grand Sud Isère</t>
  </si>
  <si>
    <t>Haut-Allier Margeride</t>
  </si>
  <si>
    <t>Hautes-Chaumes du Forez</t>
  </si>
  <si>
    <t>Montagne Savoie</t>
  </si>
  <si>
    <t>Massif cantalien</t>
  </si>
  <si>
    <t>Mézenc Vivarais</t>
  </si>
  <si>
    <t>Mont-Blanc Arve Giffre</t>
  </si>
  <si>
    <t>Monts Dore</t>
  </si>
  <si>
    <t>Pilat</t>
  </si>
  <si>
    <t>Plaine des Varennes - Aubusson</t>
  </si>
  <si>
    <t>Plateaux et vallées vellaves</t>
  </si>
  <si>
    <t>Saint-Flour Communauté</t>
  </si>
  <si>
    <t>Combrailles</t>
  </si>
  <si>
    <t>Salève-Vuache-Usses</t>
  </si>
  <si>
    <t>Val d'Allier-Val de Loire</t>
  </si>
  <si>
    <t>Val de Saône</t>
  </si>
  <si>
    <t>Vercors</t>
  </si>
  <si>
    <t>Vallée de la Veyle</t>
  </si>
  <si>
    <t>Zone à bas Potentiel</t>
  </si>
  <si>
    <t>Lacs, tourbières et estives du Cézallier et de l'Artense</t>
  </si>
  <si>
    <t>Vérification des plafonds diagnostics 2025</t>
  </si>
  <si>
    <t>Vérification des plafonds PG 2025</t>
  </si>
  <si>
    <t>A saisir si la TVA n'est pas totalement récupérée par la structure.
Saisir la part non récupérée qui est finançable par l'aide animation 2024</t>
  </si>
  <si>
    <t>Oui</t>
  </si>
  <si>
    <t>mi parcours</t>
  </si>
  <si>
    <t>Montant des dépenses générales (DP*1,25)</t>
  </si>
  <si>
    <t>ligne 7 enlever tout avant ARRONDI</t>
  </si>
  <si>
    <t>Diagnostics / Plans de gestion 2026</t>
  </si>
  <si>
    <t>Accompagnement mi-parcours</t>
  </si>
  <si>
    <t>Nombres d'accompagnement à mi-parcours</t>
  </si>
  <si>
    <t>Nombres de MAEC MASA contractualisés en 2023</t>
  </si>
  <si>
    <t>Nombres de diags MASA AAP3 (dossier PAEC)</t>
  </si>
  <si>
    <t>Nombres de diags MASA AAP3 (dossier PAEC</t>
  </si>
  <si>
    <t>Montant demandé</t>
  </si>
  <si>
    <t>Montant retenu</t>
  </si>
  <si>
    <t>Plafond accompagnement mi-parcours PAEC</t>
  </si>
  <si>
    <t>Nombre d'accompagnement mi-parcours</t>
  </si>
  <si>
    <t>Actions d'animation relatives aux mesures agro-environnementales et climatiques</t>
  </si>
  <si>
    <t>Version 23/06/2025</t>
  </si>
  <si>
    <t>Animation de PAEC à partir de 2026</t>
  </si>
  <si>
    <r>
      <t xml:space="preserve">Nombre de diagnostics 2026 prévus par votre structure </t>
    </r>
    <r>
      <rPr>
        <i/>
        <sz val="10"/>
        <rFont val="Arial"/>
        <family val="2"/>
      </rPr>
      <t>(un par contractant avec a minima une mesure financée MASA)</t>
    </r>
  </si>
  <si>
    <t>Part prévisionnelle 2026 des mesures MASA par rapport au PAEC</t>
  </si>
  <si>
    <r>
      <t xml:space="preserve">Nombre de plans de gestion 2026 prévus par votre structure </t>
    </r>
    <r>
      <rPr>
        <i/>
        <sz val="10"/>
        <rFont val="Arial"/>
        <family val="2"/>
      </rPr>
      <t>(un par contractant avec a minima une mesure financée MASA)</t>
    </r>
  </si>
  <si>
    <t>Nombre accompagnement mi-parcours des contrats MAEC 2024 financés par MASA</t>
  </si>
  <si>
    <t>Accompagnement mi-parcours contrats MAEC 2024</t>
  </si>
  <si>
    <t>Jusque mi-Septembre 2026</t>
  </si>
  <si>
    <t>mi-Sept -&gt; Dec 2026</t>
  </si>
  <si>
    <t>Animation jusque mi-Septembre 2026</t>
  </si>
  <si>
    <t>Animation mi-Sept -&gt; Dec 2026</t>
  </si>
  <si>
    <t>Animation 2027</t>
  </si>
  <si>
    <t>Diagnostics / Plans de gestion 2027</t>
  </si>
  <si>
    <t>Vérification des plafonds accompagnement mi-parcours contrats MAEC 2024</t>
  </si>
  <si>
    <t>Eligible uniquement pour PAEC HAM</t>
  </si>
  <si>
    <r>
      <t xml:space="preserve">Nombre de diagnostics 2027 prévus par votre structure </t>
    </r>
    <r>
      <rPr>
        <i/>
        <sz val="10"/>
        <rFont val="Arial"/>
        <family val="2"/>
      </rPr>
      <t xml:space="preserve"> (un par contractant avec a minima une mesure financée MASA)</t>
    </r>
  </si>
  <si>
    <r>
      <t xml:space="preserve">Nombre de plans de gestion 2027 prévus par votre structure </t>
    </r>
    <r>
      <rPr>
        <i/>
        <sz val="10"/>
        <rFont val="Arial"/>
        <family val="2"/>
      </rPr>
      <t>(un par contractant avec a minima une mesure financée MASA)</t>
    </r>
  </si>
  <si>
    <r>
      <t>Vérification des plafonds diagnostics 2026</t>
    </r>
    <r>
      <rPr>
        <b/>
        <sz val="11"/>
        <color rgb="FFFF0000"/>
        <rFont val="Arial"/>
        <family val="2"/>
      </rPr>
      <t xml:space="preserve"> (non éligible pour animation 2026)</t>
    </r>
  </si>
  <si>
    <r>
      <t xml:space="preserve">Vérification des plafonds diagnostics 2027 </t>
    </r>
    <r>
      <rPr>
        <b/>
        <sz val="11"/>
        <color rgb="FFFF0000"/>
        <rFont val="Arial"/>
        <family val="2"/>
      </rPr>
      <t>(non éligible pour animation 2026)</t>
    </r>
  </si>
  <si>
    <r>
      <t xml:space="preserve">Vérification des plafonds plans de gestion 2027 </t>
    </r>
    <r>
      <rPr>
        <b/>
        <sz val="11"/>
        <color rgb="FFFF0000"/>
        <rFont val="Arial"/>
        <family val="2"/>
      </rPr>
      <t>(non éligible pour animation 2026)</t>
    </r>
  </si>
  <si>
    <r>
      <t xml:space="preserve">Vérification des plafonds plans de gestion 2026 </t>
    </r>
    <r>
      <rPr>
        <b/>
        <sz val="11"/>
        <color rgb="FFFF0000"/>
        <rFont val="Arial"/>
        <family val="2"/>
      </rPr>
      <t>(non éligible pour animation 2026)</t>
    </r>
  </si>
  <si>
    <t>non éligible pour animation 2026</t>
  </si>
  <si>
    <t>Vérification des plafonds des accompagnements mi-parcours des contrats MAEC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</si>
</sst>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7" formatCode="#,##0.00\ &quot;€&quot;;\-#,##0.00\ &quot;€&quot;"/>
    <numFmt numFmtId="44" formatCode="_-* #,##0.00\ &quot;€&quot;_-;\-* #,##0.00\ &quot;€&quot;_-;_-* &quot;-&quot;??\ &quot;€&quot;_-;_-@_-"/>
    <numFmt numFmtId="164" formatCode="_-* #,##0.00\ _€_-;\-* #,##0.00\ _€_-;_-* &quot;-&quot;??\ _€_-;_-@_-"/>
    <numFmt numFmtId="165" formatCode="_-* #,##0\ _€_-;\-* #,##0\ _€_-;_-* &quot;-&quot;??\ _€_-;_-@_-"/>
    <numFmt numFmtId="166" formatCode="mm/dd/yyyy"/>
    <numFmt numFmtId="167" formatCode="\ [$€]* #,##0.00\ ;\ [$€]* \(#,##0.00\);\ [$€]* \-#\ ;@\ "/>
    <numFmt numFmtId="168" formatCode="\ * #,##0.00&quot;    &quot;;\-* #,##0.00&quot;    &quot;;\ * \-#&quot;    &quot;;@\ "/>
    <numFmt numFmtId="169" formatCode="#,##0.00\ [$€-40C];[Red]\-#,##0.00\ [$€-40C]"/>
    <numFmt numFmtId="170" formatCode="0\ %"/>
    <numFmt numFmtId="171" formatCode="#,##0.00\ [$€-40C];\-#,##0.00\ [$€-40C]"/>
    <numFmt numFmtId="172" formatCode="#,##0.00_ ;\-#,##0.00\ "/>
    <numFmt numFmtId="173" formatCode="#,##0.00\ &quot;€&quot;"/>
    <numFmt numFmtId="174" formatCode="#,##0.00_ ;[Red]\-#,##0.00\ "/>
  </numFmts>
  <fonts count="59"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b/>
      <sz val="11"/>
      <color indexed="9"/>
      <name val="Arial"/>
      <family val="2"/>
    </font>
    <font>
      <sz val="11"/>
      <name val="Arial"/>
      <family val="2"/>
    </font>
    <font>
      <b/>
      <sz val="11"/>
      <name val="Arial"/>
      <family val="2"/>
    </font>
    <font>
      <sz val="10"/>
      <name val="Arial"/>
      <family val="2"/>
    </font>
    <font>
      <sz val="11"/>
      <color indexed="8"/>
      <name val="Arial"/>
      <family val="2"/>
    </font>
    <font>
      <b/>
      <sz val="10"/>
      <name val="Arial"/>
      <family val="2"/>
    </font>
    <font>
      <sz val="8"/>
      <name val="Arial"/>
      <family val="2"/>
    </font>
    <font>
      <b/>
      <sz val="10.5"/>
      <color indexed="9"/>
      <name val="Tahoma"/>
      <family val="2"/>
      <charset val="1"/>
    </font>
    <font>
      <b/>
      <sz val="10"/>
      <color indexed="9"/>
      <name val="Tahoma"/>
      <family val="2"/>
      <charset val="1"/>
    </font>
    <font>
      <sz val="10.5"/>
      <name val="Arial"/>
      <family val="2"/>
    </font>
    <font>
      <sz val="9"/>
      <name val="Arial"/>
      <family val="2"/>
    </font>
    <font>
      <sz val="9"/>
      <color indexed="16"/>
      <name val="Arial"/>
      <family val="2"/>
    </font>
    <font>
      <i/>
      <sz val="10"/>
      <name val="Arial"/>
      <family val="2"/>
    </font>
    <font>
      <i/>
      <sz val="9"/>
      <name val="Arial"/>
      <family val="2"/>
    </font>
    <font>
      <sz val="10.5"/>
      <name val="Tahoma"/>
      <family val="2"/>
      <charset val="1"/>
    </font>
    <font>
      <sz val="10"/>
      <name val="Tahoma"/>
      <family val="2"/>
      <charset val="1"/>
    </font>
    <font>
      <sz val="9"/>
      <name val="Arial"/>
      <family val="2"/>
      <charset val="1"/>
    </font>
    <font>
      <sz val="9"/>
      <name val="Tahoma"/>
      <family val="2"/>
      <charset val="1"/>
    </font>
    <font>
      <sz val="8"/>
      <name val="Tahoma"/>
      <family val="2"/>
      <charset val="1"/>
    </font>
    <font>
      <b/>
      <sz val="13"/>
      <color indexed="9"/>
      <name val="Tahoma"/>
      <family val="2"/>
      <charset val="1"/>
    </font>
    <font>
      <sz val="13"/>
      <name val="Tahoma"/>
      <family val="2"/>
      <charset val="1"/>
    </font>
    <font>
      <u/>
      <sz val="9"/>
      <name val="Tahoma"/>
      <family val="2"/>
      <charset val="1"/>
    </font>
    <font>
      <u/>
      <sz val="9"/>
      <name val="Arial"/>
      <family val="2"/>
    </font>
    <font>
      <i/>
      <sz val="10.5"/>
      <name val="Tahoma"/>
      <family val="2"/>
      <charset val="1"/>
    </font>
    <font>
      <u/>
      <sz val="10"/>
      <name val="Arial"/>
      <family val="2"/>
    </font>
    <font>
      <i/>
      <sz val="9"/>
      <color theme="5" tint="-0.249977111117893"/>
      <name val="Arial"/>
      <family val="2"/>
    </font>
    <font>
      <sz val="10"/>
      <color rgb="FFFF0000"/>
      <name val="Arial"/>
      <family val="2"/>
    </font>
    <font>
      <i/>
      <sz val="11"/>
      <color indexed="54"/>
      <name val="Arial"/>
      <family val="2"/>
    </font>
    <font>
      <i/>
      <sz val="11"/>
      <color theme="5" tint="-0.249977111117893"/>
      <name val="Arial"/>
      <family val="2"/>
    </font>
    <font>
      <i/>
      <sz val="10"/>
      <color indexed="54"/>
      <name val="Arial"/>
      <family val="2"/>
    </font>
    <font>
      <b/>
      <i/>
      <sz val="10"/>
      <color indexed="25"/>
      <name val="Arial"/>
      <family val="2"/>
    </font>
    <font>
      <sz val="10"/>
      <color theme="0"/>
      <name val="Arial"/>
      <family val="2"/>
    </font>
    <font>
      <sz val="11"/>
      <color theme="5" tint="-0.249977111117893"/>
      <name val="Arial"/>
      <family val="2"/>
    </font>
    <font>
      <b/>
      <sz val="9"/>
      <name val="Tahoma"/>
      <family val="2"/>
      <charset val="1"/>
    </font>
    <font>
      <i/>
      <sz val="9"/>
      <name val="Tahoma"/>
      <family val="2"/>
    </font>
    <font>
      <b/>
      <sz val="9"/>
      <color theme="0"/>
      <name val="Tahoma"/>
      <family val="2"/>
      <charset val="1"/>
    </font>
    <font>
      <b/>
      <vertAlign val="superscript"/>
      <sz val="9"/>
      <color theme="0"/>
      <name val="Tahoma"/>
      <family val="2"/>
      <charset val="1"/>
    </font>
    <font>
      <b/>
      <sz val="8"/>
      <color theme="0"/>
      <name val="Tahoma"/>
      <family val="2"/>
      <charset val="1"/>
    </font>
    <font>
      <b/>
      <sz val="11"/>
      <color rgb="FFC00000"/>
      <name val="Arial"/>
      <family val="2"/>
    </font>
    <font>
      <b/>
      <sz val="10"/>
      <color theme="0"/>
      <name val="Arial"/>
      <family val="2"/>
    </font>
    <font>
      <i/>
      <sz val="9"/>
      <color rgb="FFFF0000"/>
      <name val="Tahoma"/>
      <family val="2"/>
    </font>
    <font>
      <b/>
      <sz val="10"/>
      <color indexed="9"/>
      <name val="Arial"/>
      <family val="2"/>
    </font>
    <font>
      <b/>
      <i/>
      <sz val="10"/>
      <name val="Arial"/>
      <family val="2"/>
    </font>
    <font>
      <b/>
      <sz val="11"/>
      <color theme="0"/>
      <name val="Arial"/>
      <family val="2"/>
    </font>
    <font>
      <b/>
      <i/>
      <sz val="11"/>
      <name val="Arial"/>
      <family val="2"/>
    </font>
    <font>
      <b/>
      <sz val="14"/>
      <color theme="0"/>
      <name val="Calibri"/>
      <family val="2"/>
      <scheme val="minor"/>
    </font>
    <font>
      <sz val="11"/>
      <color rgb="FFC00000"/>
      <name val="Arial"/>
      <family val="2"/>
    </font>
    <font>
      <b/>
      <sz val="11"/>
      <color rgb="FFC00000"/>
      <name val="Tahoma"/>
      <family val="2"/>
    </font>
    <font>
      <u/>
      <sz val="10"/>
      <color rgb="FFFF0000"/>
      <name val="Arial"/>
      <family val="2"/>
    </font>
    <font>
      <b/>
      <i/>
      <sz val="14"/>
      <color theme="0"/>
      <name val="Calibri"/>
      <family val="2"/>
      <scheme val="minor"/>
    </font>
    <font>
      <sz val="11"/>
      <name val="Calibri"/>
      <family val="2"/>
      <scheme val="minor"/>
    </font>
    <font>
      <sz val="11"/>
      <color theme="0"/>
      <name val="Arial"/>
      <family val="2"/>
    </font>
    <font>
      <i/>
      <sz val="11"/>
      <color rgb="FFFF0000"/>
      <name val="Calibri"/>
      <family val="2"/>
      <scheme val="minor"/>
    </font>
    <font>
      <sz val="8"/>
      <name val="Calibri"/>
      <family val="2"/>
      <scheme val="minor"/>
    </font>
    <font>
      <b/>
      <sz val="11"/>
      <color rgb="FFFF0000"/>
      <name val="Arial"/>
      <family val="2"/>
    </font>
  </fonts>
  <fills count="26">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indexed="23"/>
        <bgColor indexed="57"/>
      </patternFill>
    </fill>
    <fill>
      <patternFill patternType="solid">
        <fgColor indexed="22"/>
        <bgColor indexed="47"/>
      </patternFill>
    </fill>
    <fill>
      <patternFill patternType="solid">
        <fgColor theme="2" tint="-9.9978637043366805E-2"/>
        <bgColor indexed="47"/>
      </patternFill>
    </fill>
    <fill>
      <patternFill patternType="solid">
        <fgColor theme="5" tint="0.79998168889431442"/>
        <bgColor indexed="42"/>
      </patternFill>
    </fill>
    <fill>
      <patternFill patternType="solid">
        <fgColor theme="5" tint="0.79998168889431442"/>
        <bgColor indexed="64"/>
      </patternFill>
    </fill>
    <fill>
      <patternFill patternType="solid">
        <fgColor indexed="9"/>
        <bgColor indexed="26"/>
      </patternFill>
    </fill>
    <fill>
      <patternFill patternType="solid">
        <fgColor indexed="47"/>
        <bgColor indexed="41"/>
      </patternFill>
    </fill>
    <fill>
      <patternFill patternType="solid">
        <fgColor indexed="43"/>
        <bgColor indexed="41"/>
      </patternFill>
    </fill>
    <fill>
      <patternFill patternType="solid">
        <fgColor theme="0" tint="-0.14999847407452621"/>
        <bgColor indexed="41"/>
      </patternFill>
    </fill>
    <fill>
      <patternFill patternType="solid">
        <fgColor theme="0" tint="-0.14999847407452621"/>
        <bgColor indexed="57"/>
      </patternFill>
    </fill>
    <fill>
      <patternFill patternType="solid">
        <fgColor theme="0" tint="-0.14999847407452621"/>
        <bgColor indexed="47"/>
      </patternFill>
    </fill>
    <fill>
      <patternFill patternType="solid">
        <fgColor rgb="FF9966FF"/>
        <bgColor indexed="57"/>
      </patternFill>
    </fill>
    <fill>
      <patternFill patternType="solid">
        <fgColor rgb="FFCC99FF"/>
        <bgColor indexed="41"/>
      </patternFill>
    </fill>
    <fill>
      <patternFill patternType="solid">
        <fgColor theme="0" tint="-0.14999847407452621"/>
        <bgColor indexed="27"/>
      </patternFill>
    </fill>
    <fill>
      <patternFill patternType="solid">
        <fgColor rgb="FF9966FF"/>
        <bgColor indexed="64"/>
      </patternFill>
    </fill>
    <fill>
      <patternFill patternType="solid">
        <fgColor theme="5" tint="0.79998168889431442"/>
        <bgColor indexed="46"/>
      </patternFill>
    </fill>
    <fill>
      <patternFill patternType="solid">
        <fgColor theme="0" tint="-0.14999847407452621"/>
        <bgColor indexed="26"/>
      </patternFill>
    </fill>
    <fill>
      <patternFill patternType="solid">
        <fgColor theme="5" tint="0.79998168889431442"/>
        <bgColor indexed="26"/>
      </patternFill>
    </fill>
    <fill>
      <patternFill patternType="solid">
        <fgColor theme="6" tint="0.59999389629810485"/>
        <bgColor indexed="26"/>
      </patternFill>
    </fill>
    <fill>
      <patternFill patternType="solid">
        <fgColor rgb="FFFFFF00"/>
        <bgColor indexed="64"/>
      </patternFill>
    </fill>
    <fill>
      <patternFill patternType="solid">
        <fgColor theme="2" tint="-9.9978637043366805E-2"/>
        <bgColor indexed="64"/>
      </patternFill>
    </fill>
    <fill>
      <patternFill patternType="solid">
        <fgColor theme="1"/>
        <bgColor indexed="42"/>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top/>
      <bottom/>
      <diagonal/>
    </border>
    <border>
      <left style="hair">
        <color indexed="8"/>
      </left>
      <right style="hair">
        <color indexed="8"/>
      </right>
      <top style="hair">
        <color indexed="8"/>
      </top>
      <bottom/>
      <diagonal/>
    </border>
    <border>
      <left style="hair">
        <color indexed="8"/>
      </left>
      <right style="hair">
        <color indexed="8"/>
      </right>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right/>
      <top/>
      <bottom style="hair">
        <color indexed="8"/>
      </bottom>
      <diagonal/>
    </border>
    <border>
      <left style="hair">
        <color indexed="8"/>
      </left>
      <right/>
      <top/>
      <bottom style="hair">
        <color indexed="8"/>
      </bottom>
      <diagonal/>
    </border>
    <border>
      <left/>
      <right style="hair">
        <color indexed="8"/>
      </right>
      <top/>
      <bottom/>
      <diagonal/>
    </border>
    <border>
      <left/>
      <right/>
      <top style="hair">
        <color indexed="8"/>
      </top>
      <bottom/>
      <diagonal/>
    </border>
    <border>
      <left/>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25">
    <xf numFmtId="0" fontId="0" fillId="0" borderId="0"/>
    <xf numFmtId="0" fontId="1" fillId="0" borderId="0"/>
    <xf numFmtId="44" fontId="1" fillId="0" borderId="0" applyFont="0" applyFill="0" applyBorder="0" applyAlignment="0" applyProtection="0"/>
    <xf numFmtId="164" fontId="1" fillId="0" borderId="0" applyFont="0" applyFill="0" applyBorder="0" applyAlignment="0" applyProtection="0"/>
    <xf numFmtId="0" fontId="7" fillId="0" borderId="0"/>
    <xf numFmtId="168" fontId="7" fillId="0" borderId="0" applyFill="0" applyBorder="0" applyAlignment="0" applyProtection="0"/>
    <xf numFmtId="170" fontId="7" fillId="0" borderId="0" applyFill="0" applyBorder="0" applyAlignment="0" applyProtection="0"/>
    <xf numFmtId="0" fontId="7" fillId="0" borderId="0" applyNumberFormat="0" applyFill="0" applyBorder="0" applyProtection="0">
      <alignment horizontal="left"/>
    </xf>
    <xf numFmtId="0" fontId="7" fillId="0" borderId="0" applyNumberFormat="0" applyFill="0" applyBorder="0" applyAlignment="0" applyProtection="0"/>
    <xf numFmtId="0" fontId="7" fillId="0" borderId="0" applyNumberFormat="0" applyFill="0" applyBorder="0" applyAlignment="0" applyProtection="0"/>
    <xf numFmtId="167" fontId="7" fillId="0" borderId="0" applyFill="0" applyBorder="0" applyAlignment="0" applyProtection="0"/>
    <xf numFmtId="0" fontId="7" fillId="0" borderId="0"/>
    <xf numFmtId="0" fontId="8" fillId="0" borderId="0"/>
    <xf numFmtId="0" fontId="9" fillId="0" borderId="0" applyNumberFormat="0" applyFill="0" applyBorder="0" applyAlignment="0" applyProtection="0"/>
    <xf numFmtId="0" fontId="7" fillId="0" borderId="0" applyNumberFormat="0" applyFill="0" applyBorder="0" applyProtection="0">
      <alignment horizontal="left"/>
    </xf>
    <xf numFmtId="0" fontId="7"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Protection="0">
      <alignment horizontal="left"/>
    </xf>
    <xf numFmtId="0" fontId="7" fillId="0" borderId="0" applyNumberFormat="0" applyFill="0" applyBorder="0" applyAlignment="0" applyProtection="0"/>
    <xf numFmtId="0" fontId="9" fillId="0" borderId="0" applyNumberFormat="0" applyFill="0" applyBorder="0" applyProtection="0">
      <alignment horizontal="left"/>
    </xf>
    <xf numFmtId="0" fontId="7" fillId="0" borderId="0" applyNumberForma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9" fontId="1" fillId="0" borderId="0" applyFont="0" applyFill="0" applyBorder="0" applyAlignment="0" applyProtection="0"/>
  </cellStyleXfs>
  <cellXfs count="268">
    <xf numFmtId="0" fontId="0" fillId="0" borderId="0" xfId="0"/>
    <xf numFmtId="0" fontId="0" fillId="0" borderId="0" xfId="0"/>
    <xf numFmtId="0" fontId="2" fillId="3" borderId="0" xfId="0" applyFont="1" applyFill="1"/>
    <xf numFmtId="0" fontId="0" fillId="0" borderId="0" xfId="0" applyFont="1"/>
    <xf numFmtId="0" fontId="3" fillId="0" borderId="0" xfId="0" applyFont="1" applyAlignment="1">
      <alignment horizontal="justify" vertical="center" readingOrder="1"/>
    </xf>
    <xf numFmtId="0" fontId="5" fillId="0" borderId="0" xfId="0" applyFont="1" applyFill="1"/>
    <xf numFmtId="0" fontId="5" fillId="5" borderId="5" xfId="0" applyFont="1" applyFill="1" applyBorder="1" applyAlignment="1">
      <alignment vertical="top" wrapText="1"/>
    </xf>
    <xf numFmtId="0" fontId="5" fillId="0" borderId="0" xfId="0" applyFont="1"/>
    <xf numFmtId="0" fontId="6" fillId="0" borderId="0" xfId="0" applyFont="1"/>
    <xf numFmtId="0" fontId="0" fillId="0" borderId="0" xfId="0" applyFont="1" applyFill="1"/>
    <xf numFmtId="0" fontId="5" fillId="7" borderId="5" xfId="0" applyFont="1" applyFill="1" applyBorder="1" applyAlignment="1">
      <alignment vertical="top" wrapText="1"/>
    </xf>
    <xf numFmtId="0" fontId="5" fillId="0" borderId="0" xfId="4" applyFont="1"/>
    <xf numFmtId="0" fontId="5" fillId="5" borderId="6" xfId="4" applyFont="1" applyFill="1" applyBorder="1"/>
    <xf numFmtId="0" fontId="18" fillId="0" borderId="0" xfId="11" applyFont="1" applyFill="1" applyBorder="1" applyAlignment="1">
      <alignment horizontal="center" vertical="center" wrapText="1"/>
    </xf>
    <xf numFmtId="0" fontId="7" fillId="0" borderId="0" xfId="11"/>
    <xf numFmtId="0" fontId="5" fillId="0" borderId="0" xfId="11" applyFont="1" applyFill="1" applyBorder="1" applyAlignment="1">
      <alignment horizontal="center" vertical="center" wrapText="1"/>
    </xf>
    <xf numFmtId="0" fontId="5" fillId="0" borderId="0" xfId="11" applyFont="1"/>
    <xf numFmtId="0" fontId="5" fillId="0" borderId="0" xfId="11" applyFont="1" applyFill="1" applyBorder="1" applyAlignment="1">
      <alignment horizontal="left" vertical="center" wrapText="1"/>
    </xf>
    <xf numFmtId="0" fontId="5" fillId="0" borderId="0" xfId="11" applyFont="1" applyFill="1"/>
    <xf numFmtId="0" fontId="7" fillId="0" borderId="0" xfId="11" applyFill="1"/>
    <xf numFmtId="0" fontId="7" fillId="0" borderId="0" xfId="11" applyFont="1"/>
    <xf numFmtId="168" fontId="5" fillId="0" borderId="0" xfId="11" applyNumberFormat="1" applyFont="1"/>
    <xf numFmtId="173" fontId="32" fillId="0" borderId="0" xfId="11" applyNumberFormat="1" applyFont="1" applyAlignment="1">
      <alignment horizontal="center"/>
    </xf>
    <xf numFmtId="168" fontId="5" fillId="0" borderId="0" xfId="11" applyNumberFormat="1" applyFont="1" applyAlignment="1">
      <alignment horizontal="right"/>
    </xf>
    <xf numFmtId="1" fontId="5" fillId="0" borderId="0" xfId="11" applyNumberFormat="1" applyFont="1"/>
    <xf numFmtId="7" fontId="5" fillId="0" borderId="0" xfId="11" applyNumberFormat="1" applyFont="1"/>
    <xf numFmtId="0" fontId="14" fillId="0" borderId="0" xfId="11" applyFont="1"/>
    <xf numFmtId="0" fontId="20" fillId="0" borderId="0" xfId="11" applyFont="1"/>
    <xf numFmtId="0" fontId="21" fillId="0" borderId="0" xfId="11" applyNumberFormat="1" applyFont="1" applyAlignment="1">
      <alignment horizontal="center" vertical="center" wrapText="1"/>
    </xf>
    <xf numFmtId="0" fontId="7" fillId="0" borderId="5" xfId="11" applyFont="1" applyFill="1" applyBorder="1" applyAlignment="1">
      <alignment wrapText="1"/>
    </xf>
    <xf numFmtId="0" fontId="7" fillId="0" borderId="0" xfId="11" applyFont="1" applyAlignment="1">
      <alignment vertical="top" wrapText="1"/>
    </xf>
    <xf numFmtId="0" fontId="19" fillId="0" borderId="0" xfId="11" applyFont="1"/>
    <xf numFmtId="168" fontId="7" fillId="0" borderId="0" xfId="11" applyNumberFormat="1"/>
    <xf numFmtId="49" fontId="12" fillId="0" borderId="0" xfId="11" applyNumberFormat="1" applyFont="1" applyFill="1" applyBorder="1" applyAlignment="1">
      <alignment horizontal="center" vertical="center" wrapText="1"/>
    </xf>
    <xf numFmtId="49" fontId="11" fillId="0" borderId="0" xfId="11" applyNumberFormat="1" applyFont="1" applyFill="1" applyBorder="1" applyAlignment="1">
      <alignment horizontal="center" vertical="center" wrapText="1"/>
    </xf>
    <xf numFmtId="166" fontId="7" fillId="0" borderId="0" xfId="11" applyNumberFormat="1" applyFont="1" applyFill="1" applyBorder="1" applyAlignment="1">
      <alignment vertical="top" wrapText="1"/>
    </xf>
    <xf numFmtId="49" fontId="7" fillId="0" borderId="0" xfId="11" applyNumberFormat="1" applyFont="1" applyFill="1" applyBorder="1" applyAlignment="1">
      <alignment vertical="top" wrapText="1"/>
    </xf>
    <xf numFmtId="49" fontId="7" fillId="0" borderId="0" xfId="11" applyNumberFormat="1"/>
    <xf numFmtId="49" fontId="7" fillId="0" borderId="0" xfId="11" applyNumberFormat="1" applyAlignment="1">
      <alignment horizontal="left"/>
    </xf>
    <xf numFmtId="0" fontId="15" fillId="0" borderId="0" xfId="11" applyFont="1" applyAlignment="1">
      <alignment horizontal="center"/>
    </xf>
    <xf numFmtId="0" fontId="29" fillId="0" borderId="0" xfId="11" applyFont="1" applyAlignment="1">
      <alignment horizontal="center"/>
    </xf>
    <xf numFmtId="173" fontId="29" fillId="0" borderId="0" xfId="11" applyNumberFormat="1" applyFont="1" applyAlignment="1">
      <alignment horizontal="center"/>
    </xf>
    <xf numFmtId="169" fontId="29" fillId="0" borderId="0" xfId="11" applyNumberFormat="1" applyFont="1" applyAlignment="1">
      <alignment horizontal="center"/>
    </xf>
    <xf numFmtId="0" fontId="36" fillId="0" borderId="0" xfId="11" applyFont="1" applyAlignment="1">
      <alignment horizontal="center"/>
    </xf>
    <xf numFmtId="174" fontId="36" fillId="0" borderId="0" xfId="11" applyNumberFormat="1" applyFont="1" applyAlignment="1">
      <alignment horizontal="center"/>
    </xf>
    <xf numFmtId="49" fontId="16" fillId="0" borderId="0" xfId="11" applyNumberFormat="1" applyFont="1" applyBorder="1" applyAlignment="1">
      <alignment horizontal="center" vertical="center" wrapText="1"/>
    </xf>
    <xf numFmtId="49" fontId="17" fillId="0" borderId="0" xfId="11" applyNumberFormat="1" applyFont="1" applyBorder="1" applyAlignment="1">
      <alignment vertical="center" wrapText="1"/>
    </xf>
    <xf numFmtId="0" fontId="7" fillId="0" borderId="0" xfId="11" applyBorder="1"/>
    <xf numFmtId="49" fontId="22" fillId="0" borderId="0" xfId="11" applyNumberFormat="1" applyFont="1"/>
    <xf numFmtId="0" fontId="13" fillId="0" borderId="0" xfId="11" applyFont="1"/>
    <xf numFmtId="0" fontId="13" fillId="0" borderId="0" xfId="11" applyFont="1" applyAlignment="1"/>
    <xf numFmtId="0" fontId="10" fillId="0" borderId="0" xfId="11" applyFont="1" applyAlignment="1">
      <alignment vertical="top" wrapText="1"/>
    </xf>
    <xf numFmtId="44" fontId="35" fillId="0" borderId="0" xfId="23" applyFont="1"/>
    <xf numFmtId="166" fontId="7" fillId="0" borderId="0" xfId="11" applyNumberFormat="1"/>
    <xf numFmtId="0" fontId="18" fillId="0" borderId="0" xfId="11" applyFont="1"/>
    <xf numFmtId="0" fontId="24" fillId="0" borderId="0" xfId="11" applyFont="1"/>
    <xf numFmtId="0" fontId="5" fillId="0" borderId="0" xfId="11" applyFont="1" applyAlignment="1">
      <alignment vertical="center"/>
    </xf>
    <xf numFmtId="0" fontId="5" fillId="0" borderId="0" xfId="11" applyFont="1" applyBorder="1" applyAlignment="1">
      <alignment horizontal="center" vertical="center"/>
    </xf>
    <xf numFmtId="0" fontId="25" fillId="0" borderId="0" xfId="11" applyFont="1" applyAlignment="1">
      <alignment vertical="center"/>
    </xf>
    <xf numFmtId="0" fontId="26" fillId="0" borderId="0" xfId="11" applyFont="1" applyAlignment="1">
      <alignment vertical="center"/>
    </xf>
    <xf numFmtId="0" fontId="18" fillId="0" borderId="0" xfId="11" applyFont="1" applyAlignment="1">
      <alignment vertical="center"/>
    </xf>
    <xf numFmtId="0" fontId="28" fillId="0" borderId="0" xfId="11" applyFont="1" applyAlignment="1">
      <alignment vertical="center"/>
    </xf>
    <xf numFmtId="0" fontId="7" fillId="10" borderId="0" xfId="11" applyFont="1" applyFill="1" applyAlignment="1">
      <alignment horizontal="center" vertical="center"/>
    </xf>
    <xf numFmtId="0" fontId="7" fillId="0" borderId="0" xfId="11" applyFont="1" applyAlignment="1">
      <alignment vertical="center"/>
    </xf>
    <xf numFmtId="14" fontId="33" fillId="0" borderId="0" xfId="11" applyNumberFormat="1" applyFont="1" applyBorder="1" applyAlignment="1">
      <alignment horizontal="center" vertical="center" wrapText="1"/>
    </xf>
    <xf numFmtId="49" fontId="30" fillId="0" borderId="5" xfId="11" applyNumberFormat="1" applyFont="1" applyBorder="1" applyAlignment="1">
      <alignment horizontal="center" vertical="center" wrapText="1"/>
    </xf>
    <xf numFmtId="0" fontId="30" fillId="0" borderId="5" xfId="11" applyFont="1" applyBorder="1" applyAlignment="1">
      <alignment horizontal="center" vertical="center" wrapText="1"/>
    </xf>
    <xf numFmtId="14" fontId="7" fillId="0" borderId="5" xfId="11" applyNumberFormat="1" applyFont="1" applyBorder="1" applyAlignment="1">
      <alignment horizontal="left" vertical="center" wrapText="1"/>
    </xf>
    <xf numFmtId="0" fontId="7" fillId="0" borderId="5" xfId="11" applyNumberFormat="1" applyFont="1" applyFill="1" applyBorder="1" applyAlignment="1">
      <alignment horizontal="left" vertical="center" wrapText="1"/>
    </xf>
    <xf numFmtId="0" fontId="7" fillId="11" borderId="5" xfId="11" applyFont="1" applyFill="1" applyBorder="1" applyAlignment="1">
      <alignment horizontal="left" vertical="center" wrapText="1"/>
    </xf>
    <xf numFmtId="0" fontId="7" fillId="0" borderId="5" xfId="11" applyFont="1" applyBorder="1" applyAlignment="1">
      <alignment horizontal="left" vertical="center" wrapText="1"/>
    </xf>
    <xf numFmtId="0" fontId="9" fillId="0" borderId="5" xfId="11" applyFont="1" applyBorder="1" applyAlignment="1">
      <alignment horizontal="center" vertical="center"/>
    </xf>
    <xf numFmtId="0" fontId="9" fillId="0" borderId="5" xfId="11" applyFont="1" applyBorder="1" applyAlignment="1">
      <alignment vertical="center"/>
    </xf>
    <xf numFmtId="0" fontId="7" fillId="0" borderId="0" xfId="11" applyFont="1" applyBorder="1" applyAlignment="1">
      <alignment horizontal="center" vertical="center" wrapText="1"/>
    </xf>
    <xf numFmtId="0" fontId="7" fillId="0" borderId="0" xfId="11" applyAlignment="1">
      <alignment horizontal="left"/>
    </xf>
    <xf numFmtId="0" fontId="7" fillId="0" borderId="0" xfId="11" applyNumberFormat="1"/>
    <xf numFmtId="14" fontId="7" fillId="0" borderId="0" xfId="11" applyNumberFormat="1"/>
    <xf numFmtId="0" fontId="5" fillId="0" borderId="0" xfId="0" applyFont="1" applyAlignment="1">
      <alignment horizontal="right" vertical="center"/>
    </xf>
    <xf numFmtId="0" fontId="5" fillId="2" borderId="1" xfId="4" applyFont="1" applyFill="1" applyBorder="1"/>
    <xf numFmtId="0" fontId="37" fillId="13" borderId="5" xfId="11" applyNumberFormat="1" applyFont="1" applyFill="1" applyBorder="1" applyAlignment="1">
      <alignment horizontal="center" vertical="center" wrapText="1"/>
    </xf>
    <xf numFmtId="0" fontId="37" fillId="13" borderId="0" xfId="11" applyNumberFormat="1" applyFont="1" applyFill="1" applyBorder="1" applyAlignment="1">
      <alignment horizontal="center" vertical="center" wrapText="1"/>
    </xf>
    <xf numFmtId="0" fontId="38" fillId="13" borderId="5" xfId="11" applyNumberFormat="1" applyFont="1" applyFill="1" applyBorder="1" applyAlignment="1">
      <alignment horizontal="center" vertical="center" wrapText="1"/>
    </xf>
    <xf numFmtId="172" fontId="7" fillId="2" borderId="5" xfId="11" applyNumberFormat="1" applyFont="1" applyFill="1" applyBorder="1" applyAlignment="1" applyProtection="1">
      <alignment horizontal="center"/>
    </xf>
    <xf numFmtId="7" fontId="7" fillId="14" borderId="5" xfId="11" applyNumberFormat="1" applyFont="1" applyFill="1" applyBorder="1"/>
    <xf numFmtId="173" fontId="5" fillId="14" borderId="5" xfId="11" applyNumberFormat="1" applyFont="1" applyFill="1" applyBorder="1" applyAlignment="1">
      <alignment horizontal="right"/>
    </xf>
    <xf numFmtId="171" fontId="5" fillId="14" borderId="5" xfId="11" applyNumberFormat="1" applyFont="1" applyFill="1" applyBorder="1" applyAlignment="1">
      <alignment horizontal="right"/>
    </xf>
    <xf numFmtId="7" fontId="5" fillId="14" borderId="5" xfId="11" applyNumberFormat="1" applyFont="1" applyFill="1" applyBorder="1" applyAlignment="1">
      <alignment horizontal="right"/>
    </xf>
    <xf numFmtId="168" fontId="5" fillId="14" borderId="5" xfId="11" applyNumberFormat="1" applyFont="1" applyFill="1" applyBorder="1" applyAlignment="1"/>
    <xf numFmtId="0" fontId="5" fillId="16" borderId="5" xfId="11" applyFont="1" applyFill="1" applyBorder="1" applyAlignment="1">
      <alignment horizontal="right" vertical="center"/>
    </xf>
    <xf numFmtId="172" fontId="5" fillId="2" borderId="5" xfId="23" applyNumberFormat="1" applyFont="1" applyFill="1" applyBorder="1" applyAlignment="1"/>
    <xf numFmtId="0" fontId="4" fillId="15" borderId="5" xfId="11" applyNumberFormat="1" applyFont="1" applyFill="1" applyBorder="1" applyAlignment="1">
      <alignment horizontal="center" vertical="center" wrapText="1"/>
    </xf>
    <xf numFmtId="0" fontId="4" fillId="15" borderId="5" xfId="11" applyNumberFormat="1" applyFont="1" applyFill="1" applyBorder="1" applyAlignment="1">
      <alignment horizontal="center" vertical="top" wrapText="1"/>
    </xf>
    <xf numFmtId="0" fontId="39" fillId="15" borderId="5" xfId="11" applyNumberFormat="1" applyFont="1" applyFill="1" applyBorder="1" applyAlignment="1">
      <alignment horizontal="center" vertical="center" wrapText="1"/>
    </xf>
    <xf numFmtId="0" fontId="31" fillId="0" borderId="0" xfId="11" applyFont="1" applyFill="1" applyBorder="1" applyAlignment="1">
      <alignment horizontal="center" vertical="center" wrapText="1"/>
    </xf>
    <xf numFmtId="0" fontId="5" fillId="5" borderId="12" xfId="11" applyFont="1" applyFill="1" applyBorder="1" applyAlignment="1">
      <alignment horizontal="left" vertical="top" wrapText="1"/>
    </xf>
    <xf numFmtId="49" fontId="4" fillId="15" borderId="5" xfId="11" applyNumberFormat="1" applyFont="1" applyFill="1" applyBorder="1" applyAlignment="1">
      <alignment horizontal="center" vertical="center" wrapText="1"/>
    </xf>
    <xf numFmtId="0" fontId="4" fillId="15" borderId="5" xfId="11" applyNumberFormat="1" applyFont="1" applyFill="1" applyBorder="1" applyAlignment="1">
      <alignment horizontal="center" vertical="center" wrapText="1"/>
    </xf>
    <xf numFmtId="49" fontId="4" fillId="15" borderId="8" xfId="11" applyNumberFormat="1" applyFont="1" applyFill="1" applyBorder="1" applyAlignment="1">
      <alignment horizontal="center" vertical="center" wrapText="1"/>
    </xf>
    <xf numFmtId="0" fontId="4" fillId="15" borderId="7" xfId="11" applyFont="1" applyFill="1" applyBorder="1" applyAlignment="1">
      <alignment horizontal="left" vertical="center"/>
    </xf>
    <xf numFmtId="0" fontId="4" fillId="15" borderId="0" xfId="11" applyFont="1" applyFill="1" applyBorder="1" applyAlignment="1">
      <alignment horizontal="left" vertical="center"/>
    </xf>
    <xf numFmtId="0" fontId="9" fillId="0" borderId="5" xfId="11" applyFont="1" applyFill="1" applyBorder="1" applyAlignment="1">
      <alignment wrapText="1"/>
    </xf>
    <xf numFmtId="49" fontId="11" fillId="15" borderId="0" xfId="11" applyNumberFormat="1" applyFont="1" applyFill="1" applyBorder="1" applyAlignment="1">
      <alignment horizontal="left" vertical="center" wrapText="1"/>
    </xf>
    <xf numFmtId="44" fontId="5" fillId="14" borderId="5" xfId="2" applyFont="1" applyFill="1" applyBorder="1"/>
    <xf numFmtId="44" fontId="5" fillId="14" borderId="5" xfId="2" applyFont="1" applyFill="1" applyBorder="1" applyAlignment="1"/>
    <xf numFmtId="0" fontId="13" fillId="0" borderId="0" xfId="11" applyFont="1" applyFill="1" applyBorder="1" applyAlignment="1">
      <alignment vertical="center" wrapText="1"/>
    </xf>
    <xf numFmtId="0" fontId="13" fillId="0" borderId="0" xfId="11" applyFont="1" applyFill="1"/>
    <xf numFmtId="0" fontId="7" fillId="2" borderId="1" xfId="11" applyFont="1" applyFill="1" applyBorder="1"/>
    <xf numFmtId="0" fontId="46" fillId="0" borderId="1" xfId="11" applyFont="1" applyBorder="1" applyAlignment="1">
      <alignment horizontal="center" vertical="center" wrapText="1"/>
    </xf>
    <xf numFmtId="0" fontId="7" fillId="0" borderId="1" xfId="11" applyFont="1" applyBorder="1" applyAlignment="1">
      <alignment horizontal="center" vertical="center" wrapText="1"/>
    </xf>
    <xf numFmtId="169" fontId="7" fillId="2" borderId="1" xfId="11" applyNumberFormat="1" applyFont="1" applyFill="1" applyBorder="1" applyAlignment="1"/>
    <xf numFmtId="169" fontId="7" fillId="2" borderId="1" xfId="11" applyNumberFormat="1" applyFont="1" applyFill="1" applyBorder="1"/>
    <xf numFmtId="166" fontId="5" fillId="19" borderId="5" xfId="0" applyNumberFormat="1" applyFont="1" applyFill="1" applyBorder="1"/>
    <xf numFmtId="44" fontId="5" fillId="7" borderId="5" xfId="2" applyFont="1" applyFill="1" applyBorder="1" applyAlignment="1">
      <alignment vertical="top" wrapText="1"/>
    </xf>
    <xf numFmtId="0" fontId="7" fillId="2" borderId="5" xfId="11" applyFont="1" applyFill="1" applyBorder="1"/>
    <xf numFmtId="0" fontId="3" fillId="0" borderId="0" xfId="0" applyFont="1" applyFill="1" applyAlignment="1">
      <alignment horizontal="justify" vertical="center" readingOrder="1"/>
    </xf>
    <xf numFmtId="0" fontId="44" fillId="13" borderId="5" xfId="11" applyNumberFormat="1" applyFont="1" applyFill="1" applyBorder="1" applyAlignment="1">
      <alignment horizontal="center" vertical="center" wrapText="1"/>
    </xf>
    <xf numFmtId="165" fontId="5" fillId="7" borderId="5" xfId="3" applyNumberFormat="1" applyFont="1" applyFill="1" applyBorder="1" applyAlignment="1">
      <alignment vertical="top" wrapText="1"/>
    </xf>
    <xf numFmtId="9" fontId="5" fillId="7" borderId="5" xfId="24" applyFont="1" applyFill="1" applyBorder="1" applyAlignment="1">
      <alignment vertical="top" wrapText="1"/>
    </xf>
    <xf numFmtId="0" fontId="46" fillId="0" borderId="0" xfId="11" applyFont="1" applyFill="1" applyBorder="1" applyAlignment="1">
      <alignment horizontal="center" vertical="center"/>
    </xf>
    <xf numFmtId="169" fontId="9" fillId="0" borderId="0" xfId="11" applyNumberFormat="1" applyFont="1" applyFill="1" applyBorder="1" applyAlignment="1"/>
    <xf numFmtId="0" fontId="5" fillId="0" borderId="0" xfId="11" applyFont="1" applyFill="1" applyBorder="1" applyAlignment="1">
      <alignment horizontal="left" vertical="top" wrapText="1"/>
    </xf>
    <xf numFmtId="0" fontId="7" fillId="0" borderId="0" xfId="11" applyFont="1" applyFill="1" applyBorder="1" applyAlignment="1">
      <alignment horizontal="left" vertical="center" wrapText="1"/>
    </xf>
    <xf numFmtId="0" fontId="5" fillId="5" borderId="7" xfId="0" applyFont="1" applyFill="1" applyBorder="1" applyAlignment="1">
      <alignment horizontal="left"/>
    </xf>
    <xf numFmtId="0" fontId="5" fillId="5" borderId="14" xfId="0" applyFont="1" applyFill="1" applyBorder="1" applyAlignment="1">
      <alignment horizontal="left"/>
    </xf>
    <xf numFmtId="0" fontId="5" fillId="5" borderId="7" xfId="4" applyFont="1" applyFill="1" applyBorder="1" applyAlignment="1">
      <alignment horizontal="left"/>
    </xf>
    <xf numFmtId="0" fontId="5" fillId="5" borderId="17" xfId="4" applyFont="1" applyFill="1" applyBorder="1" applyAlignment="1">
      <alignment horizontal="left"/>
    </xf>
    <xf numFmtId="0" fontId="7" fillId="0" borderId="1" xfId="11" applyFont="1" applyBorder="1" applyAlignment="1">
      <alignment horizontal="left" vertical="center" wrapText="1"/>
    </xf>
    <xf numFmtId="0" fontId="45" fillId="15" borderId="1" xfId="11" applyNumberFormat="1" applyFont="1" applyFill="1" applyBorder="1" applyAlignment="1">
      <alignment horizontal="center" vertical="center" wrapText="1"/>
    </xf>
    <xf numFmtId="0" fontId="5" fillId="0" borderId="0" xfId="11" applyFont="1" applyFill="1" applyBorder="1" applyAlignment="1">
      <alignment vertical="center" wrapText="1"/>
    </xf>
    <xf numFmtId="0" fontId="48" fillId="0" borderId="1" xfId="11" applyFont="1" applyBorder="1" applyAlignment="1">
      <alignment horizontal="center" vertical="center"/>
    </xf>
    <xf numFmtId="169" fontId="6" fillId="17" borderId="1" xfId="11" applyNumberFormat="1" applyFont="1" applyFill="1" applyBorder="1" applyAlignment="1"/>
    <xf numFmtId="0" fontId="45" fillId="15" borderId="1" xfId="0" applyFont="1" applyFill="1" applyBorder="1" applyAlignment="1">
      <alignment horizontal="center" vertical="top" wrapText="1"/>
    </xf>
    <xf numFmtId="169" fontId="9" fillId="2" borderId="1" xfId="11" applyNumberFormat="1" applyFont="1" applyFill="1" applyBorder="1" applyAlignment="1"/>
    <xf numFmtId="169" fontId="7" fillId="20" borderId="1" xfId="0" applyNumberFormat="1" applyFont="1" applyFill="1" applyBorder="1" applyAlignment="1">
      <alignment horizontal="right"/>
    </xf>
    <xf numFmtId="169" fontId="9" fillId="20" borderId="1" xfId="0" applyNumberFormat="1" applyFont="1" applyFill="1" applyBorder="1" applyAlignment="1">
      <alignment horizontal="right"/>
    </xf>
    <xf numFmtId="9" fontId="7" fillId="2" borderId="1" xfId="24" applyFont="1" applyFill="1" applyBorder="1"/>
    <xf numFmtId="0" fontId="7" fillId="0" borderId="0" xfId="11" applyFont="1" applyFill="1" applyBorder="1"/>
    <xf numFmtId="0" fontId="7" fillId="2" borderId="20" xfId="11" applyFont="1" applyFill="1" applyBorder="1"/>
    <xf numFmtId="0" fontId="7" fillId="2" borderId="17" xfId="11" applyFont="1" applyFill="1" applyBorder="1"/>
    <xf numFmtId="169" fontId="9" fillId="2" borderId="24" xfId="11" applyNumberFormat="1" applyFont="1" applyFill="1" applyBorder="1"/>
    <xf numFmtId="169" fontId="9" fillId="2" borderId="23" xfId="11" applyNumberFormat="1" applyFont="1" applyFill="1" applyBorder="1"/>
    <xf numFmtId="0" fontId="46" fillId="0" borderId="1" xfId="11" applyFont="1" applyBorder="1" applyAlignment="1">
      <alignment horizontal="left" vertical="center" wrapText="1"/>
    </xf>
    <xf numFmtId="0" fontId="2" fillId="0" borderId="0" xfId="0" applyFont="1" applyFill="1"/>
    <xf numFmtId="0" fontId="0" fillId="0" borderId="0" xfId="0" applyFill="1" applyBorder="1"/>
    <xf numFmtId="0" fontId="19" fillId="0" borderId="0" xfId="0" applyFont="1" applyFill="1" applyBorder="1"/>
    <xf numFmtId="0" fontId="0" fillId="0" borderId="0" xfId="0" applyFont="1" applyFill="1" applyBorder="1"/>
    <xf numFmtId="0" fontId="51" fillId="0" borderId="0" xfId="0" applyFont="1" applyFill="1" applyAlignment="1">
      <alignment vertical="center"/>
    </xf>
    <xf numFmtId="0" fontId="7" fillId="8" borderId="5" xfId="11" applyFont="1" applyFill="1" applyBorder="1"/>
    <xf numFmtId="173" fontId="7" fillId="8" borderId="5" xfId="11" applyNumberFormat="1" applyFont="1" applyFill="1" applyBorder="1"/>
    <xf numFmtId="1" fontId="7" fillId="8" borderId="5" xfId="11" applyNumberFormat="1" applyFont="1" applyFill="1" applyBorder="1" applyAlignment="1">
      <alignment horizontal="center"/>
    </xf>
    <xf numFmtId="0" fontId="7" fillId="8" borderId="5" xfId="11" applyFont="1" applyFill="1" applyBorder="1" applyAlignment="1">
      <alignment horizontal="center"/>
    </xf>
    <xf numFmtId="49" fontId="5" fillId="8" borderId="5" xfId="11" applyNumberFormat="1" applyFont="1" applyFill="1" applyBorder="1"/>
    <xf numFmtId="1" fontId="5" fillId="8" borderId="5" xfId="11" applyNumberFormat="1" applyFont="1" applyFill="1" applyBorder="1" applyAlignment="1">
      <alignment horizontal="center"/>
    </xf>
    <xf numFmtId="172" fontId="5" fillId="8" borderId="5" xfId="23" applyNumberFormat="1" applyFont="1" applyFill="1" applyBorder="1" applyAlignment="1"/>
    <xf numFmtId="169" fontId="7" fillId="21" borderId="1" xfId="0" applyNumberFormat="1" applyFont="1" applyFill="1" applyBorder="1" applyAlignment="1">
      <alignment horizontal="right"/>
    </xf>
    <xf numFmtId="166" fontId="5" fillId="19" borderId="5" xfId="0" applyNumberFormat="1" applyFont="1" applyFill="1" applyBorder="1" applyAlignment="1">
      <alignment wrapText="1"/>
    </xf>
    <xf numFmtId="169" fontId="7" fillId="22" borderId="1" xfId="0" applyNumberFormat="1" applyFont="1" applyFill="1" applyBorder="1" applyAlignment="1">
      <alignment horizontal="right"/>
    </xf>
    <xf numFmtId="14" fontId="30" fillId="0" borderId="5" xfId="11" applyNumberFormat="1" applyFont="1" applyBorder="1" applyAlignment="1">
      <alignment horizontal="center" vertical="center" wrapText="1"/>
    </xf>
    <xf numFmtId="0" fontId="30" fillId="0" borderId="0" xfId="11" applyFont="1" applyAlignment="1">
      <alignment wrapText="1"/>
    </xf>
    <xf numFmtId="165" fontId="7" fillId="2" borderId="1" xfId="3" applyNumberFormat="1" applyFont="1" applyFill="1" applyBorder="1"/>
    <xf numFmtId="7" fontId="7" fillId="0" borderId="0" xfId="11" applyNumberFormat="1"/>
    <xf numFmtId="0" fontId="43" fillId="18" borderId="1" xfId="11" applyFont="1" applyFill="1" applyBorder="1" applyAlignment="1">
      <alignment horizontal="center" vertical="center" wrapText="1"/>
    </xf>
    <xf numFmtId="0" fontId="0" fillId="0" borderId="0" xfId="0" applyAlignment="1"/>
    <xf numFmtId="0" fontId="5" fillId="0" borderId="0" xfId="0" applyFont="1" applyBorder="1" applyAlignment="1">
      <alignment horizontal="left" vertical="center"/>
    </xf>
    <xf numFmtId="0" fontId="0" fillId="23" borderId="0" xfId="0" applyFill="1"/>
    <xf numFmtId="0" fontId="7" fillId="24" borderId="5" xfId="11" applyFont="1" applyFill="1" applyBorder="1"/>
    <xf numFmtId="0" fontId="46" fillId="0" borderId="0" xfId="11" applyFont="1" applyBorder="1" applyAlignment="1">
      <alignment horizontal="center" vertical="center" wrapText="1"/>
    </xf>
    <xf numFmtId="0" fontId="7" fillId="0" borderId="0" xfId="11" applyFont="1" applyBorder="1" applyAlignment="1">
      <alignment horizontal="left" vertical="center" wrapText="1"/>
    </xf>
    <xf numFmtId="165" fontId="7" fillId="0" borderId="0" xfId="3" applyNumberFormat="1" applyFont="1" applyFill="1" applyBorder="1"/>
    <xf numFmtId="169" fontId="7" fillId="0" borderId="0" xfId="11" applyNumberFormat="1" applyFont="1" applyFill="1" applyBorder="1"/>
    <xf numFmtId="0" fontId="7" fillId="0" borderId="0" xfId="11" applyFont="1" applyFill="1"/>
    <xf numFmtId="0" fontId="54" fillId="0" borderId="0" xfId="0" applyFont="1" applyFill="1"/>
    <xf numFmtId="0" fontId="55" fillId="0" borderId="5" xfId="11" applyFont="1" applyFill="1" applyBorder="1" applyAlignment="1">
      <alignment horizontal="right" vertical="center" wrapText="1"/>
    </xf>
    <xf numFmtId="0" fontId="35" fillId="0" borderId="0" xfId="11" applyFont="1" applyFill="1"/>
    <xf numFmtId="7" fontId="21" fillId="0" borderId="0" xfId="11" applyNumberFormat="1" applyFont="1" applyAlignment="1">
      <alignment horizontal="center" vertical="center" wrapText="1"/>
    </xf>
    <xf numFmtId="0" fontId="20" fillId="0" borderId="0" xfId="11" applyFont="1" applyFill="1"/>
    <xf numFmtId="0" fontId="15" fillId="0" borderId="0" xfId="11" applyFont="1" applyFill="1" applyAlignment="1">
      <alignment horizontal="center"/>
    </xf>
    <xf numFmtId="174" fontId="36" fillId="0" borderId="0" xfId="11" applyNumberFormat="1" applyFont="1" applyFill="1" applyAlignment="1">
      <alignment horizontal="center"/>
    </xf>
    <xf numFmtId="0" fontId="7" fillId="0" borderId="0" xfId="11" applyFill="1" applyBorder="1"/>
    <xf numFmtId="165" fontId="30" fillId="0" borderId="0" xfId="3" applyNumberFormat="1" applyFont="1" applyFill="1" applyBorder="1"/>
    <xf numFmtId="0" fontId="7" fillId="5" borderId="15"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4" fillId="4" borderId="5" xfId="0" applyFont="1" applyFill="1" applyBorder="1" applyAlignment="1">
      <alignment wrapText="1"/>
    </xf>
    <xf numFmtId="0" fontId="4" fillId="4" borderId="0" xfId="0" applyFont="1" applyFill="1" applyBorder="1" applyAlignment="1">
      <alignment wrapText="1"/>
    </xf>
    <xf numFmtId="0" fontId="5" fillId="7" borderId="5" xfId="0" applyFont="1" applyFill="1" applyBorder="1" applyAlignment="1">
      <alignment horizontal="left" vertical="center" wrapText="1"/>
    </xf>
    <xf numFmtId="166" fontId="5" fillId="6" borderId="5" xfId="0" applyNumberFormat="1" applyFont="1" applyFill="1" applyBorder="1" applyAlignment="1">
      <alignment horizontal="left" vertical="center" wrapText="1"/>
    </xf>
    <xf numFmtId="0" fontId="5" fillId="0" borderId="5" xfId="0" applyFont="1" applyBorder="1" applyAlignment="1">
      <alignment horizontal="left" vertical="center"/>
    </xf>
    <xf numFmtId="0" fontId="5" fillId="5" borderId="7" xfId="0" applyFont="1" applyFill="1" applyBorder="1" applyAlignment="1">
      <alignment horizontal="left" vertical="center" wrapText="1"/>
    </xf>
    <xf numFmtId="0" fontId="5" fillId="5" borderId="14" xfId="0" applyFont="1" applyFill="1" applyBorder="1" applyAlignment="1">
      <alignment horizontal="left" vertical="center" wrapText="1"/>
    </xf>
    <xf numFmtId="0" fontId="5" fillId="16" borderId="6" xfId="11" applyFont="1" applyFill="1" applyBorder="1" applyAlignment="1">
      <alignment horizontal="left" vertical="center" wrapText="1"/>
    </xf>
    <xf numFmtId="0" fontId="5" fillId="16" borderId="11" xfId="11" applyFont="1" applyFill="1" applyBorder="1" applyAlignment="1">
      <alignment horizontal="left" vertical="center" wrapText="1"/>
    </xf>
    <xf numFmtId="0" fontId="5" fillId="5" borderId="12" xfId="11" applyFont="1" applyFill="1" applyBorder="1" applyAlignment="1">
      <alignment horizontal="left" vertical="top" wrapText="1"/>
    </xf>
    <xf numFmtId="0" fontId="5" fillId="5" borderId="0" xfId="11" applyFont="1" applyFill="1" applyBorder="1" applyAlignment="1">
      <alignment horizontal="left" vertical="top" wrapText="1"/>
    </xf>
    <xf numFmtId="0" fontId="47" fillId="0" borderId="6" xfId="11" applyFont="1" applyFill="1" applyBorder="1" applyAlignment="1">
      <alignment horizontal="left" vertical="center" wrapText="1"/>
    </xf>
    <xf numFmtId="0" fontId="47" fillId="0" borderId="11" xfId="11" applyFont="1" applyFill="1" applyBorder="1" applyAlignment="1">
      <alignment horizontal="left" vertical="center" wrapText="1"/>
    </xf>
    <xf numFmtId="0" fontId="5" fillId="5" borderId="5" xfId="11" applyFont="1" applyFill="1" applyBorder="1" applyAlignment="1">
      <alignment horizontal="left" vertical="top" wrapText="1"/>
    </xf>
    <xf numFmtId="49" fontId="11" fillId="15" borderId="5" xfId="11" applyNumberFormat="1" applyFont="1" applyFill="1" applyBorder="1" applyAlignment="1">
      <alignment horizontal="center" vertical="center" wrapText="1"/>
    </xf>
    <xf numFmtId="0" fontId="7" fillId="5" borderId="15" xfId="11" applyFont="1" applyFill="1" applyBorder="1" applyAlignment="1">
      <alignment horizontal="left" vertical="center" wrapText="1"/>
    </xf>
    <xf numFmtId="0" fontId="7" fillId="5" borderId="12" xfId="11" applyFont="1" applyFill="1" applyBorder="1" applyAlignment="1">
      <alignment horizontal="left" vertical="center" wrapText="1"/>
    </xf>
    <xf numFmtId="0" fontId="7" fillId="5" borderId="6" xfId="11" applyFont="1" applyFill="1" applyBorder="1" applyAlignment="1">
      <alignment horizontal="left" vertical="center" wrapText="1"/>
    </xf>
    <xf numFmtId="0" fontId="7" fillId="5" borderId="10" xfId="11" applyFont="1" applyFill="1" applyBorder="1" applyAlignment="1">
      <alignment horizontal="left" vertical="center" wrapText="1"/>
    </xf>
    <xf numFmtId="0" fontId="4" fillId="15" borderId="6" xfId="11" applyFont="1" applyFill="1" applyBorder="1" applyAlignment="1">
      <alignment horizontal="left" vertical="center"/>
    </xf>
    <xf numFmtId="0" fontId="4" fillId="15" borderId="10" xfId="11" applyFont="1" applyFill="1" applyBorder="1" applyAlignment="1">
      <alignment horizontal="left" vertical="center"/>
    </xf>
    <xf numFmtId="0" fontId="4" fillId="15" borderId="11" xfId="11" applyFont="1" applyFill="1" applyBorder="1" applyAlignment="1">
      <alignment horizontal="left" vertical="center"/>
    </xf>
    <xf numFmtId="49" fontId="11" fillId="15" borderId="6" xfId="11" applyNumberFormat="1" applyFont="1" applyFill="1" applyBorder="1" applyAlignment="1">
      <alignment horizontal="left" vertical="center" wrapText="1"/>
    </xf>
    <xf numFmtId="49" fontId="11" fillId="15" borderId="10" xfId="11" applyNumberFormat="1" applyFont="1" applyFill="1" applyBorder="1" applyAlignment="1">
      <alignment horizontal="left" vertical="center" wrapText="1"/>
    </xf>
    <xf numFmtId="0" fontId="5" fillId="5" borderId="0" xfId="11" applyFont="1" applyFill="1" applyBorder="1" applyAlignment="1">
      <alignment horizontal="left" vertical="center" wrapText="1"/>
    </xf>
    <xf numFmtId="0" fontId="5" fillId="5" borderId="12" xfId="11" applyFont="1" applyFill="1" applyBorder="1" applyAlignment="1">
      <alignment horizontal="left" vertical="center" wrapText="1"/>
    </xf>
    <xf numFmtId="0" fontId="5" fillId="5" borderId="15" xfId="11" applyNumberFormat="1" applyFont="1" applyFill="1" applyBorder="1" applyAlignment="1">
      <alignment horizontal="left" vertical="center" wrapText="1"/>
    </xf>
    <xf numFmtId="0" fontId="5" fillId="5" borderId="12" xfId="11" applyNumberFormat="1" applyFont="1" applyFill="1" applyBorder="1" applyAlignment="1">
      <alignment horizontal="left" vertical="center" wrapText="1"/>
    </xf>
    <xf numFmtId="0" fontId="4" fillId="15" borderId="13" xfId="11" applyNumberFormat="1" applyFont="1" applyFill="1" applyBorder="1" applyAlignment="1">
      <alignment horizontal="center" vertical="center" wrapText="1"/>
    </xf>
    <xf numFmtId="0" fontId="4" fillId="15" borderId="12" xfId="11" applyNumberFormat="1" applyFont="1" applyFill="1" applyBorder="1" applyAlignment="1">
      <alignment horizontal="center" vertical="center" wrapText="1"/>
    </xf>
    <xf numFmtId="49" fontId="17" fillId="0" borderId="0" xfId="11" applyNumberFormat="1" applyFont="1" applyBorder="1" applyAlignment="1">
      <alignment horizontal="left" vertical="center" wrapText="1"/>
    </xf>
    <xf numFmtId="49" fontId="4" fillId="15" borderId="5" xfId="11" applyNumberFormat="1" applyFont="1" applyFill="1" applyBorder="1" applyAlignment="1">
      <alignment horizontal="center" vertical="center" wrapText="1"/>
    </xf>
    <xf numFmtId="0" fontId="4" fillId="15" borderId="5" xfId="11" applyNumberFormat="1" applyFont="1" applyFill="1" applyBorder="1" applyAlignment="1">
      <alignment horizontal="center" vertical="center" wrapText="1"/>
    </xf>
    <xf numFmtId="49" fontId="4" fillId="15" borderId="8" xfId="11" applyNumberFormat="1" applyFont="1" applyFill="1" applyBorder="1" applyAlignment="1">
      <alignment horizontal="center" vertical="center" wrapText="1"/>
    </xf>
    <xf numFmtId="49" fontId="4" fillId="15" borderId="9" xfId="11" applyNumberFormat="1" applyFont="1" applyFill="1" applyBorder="1" applyAlignment="1">
      <alignment horizontal="center" vertical="center" wrapText="1"/>
    </xf>
    <xf numFmtId="0" fontId="5" fillId="5" borderId="6" xfId="11" applyNumberFormat="1" applyFont="1" applyFill="1" applyBorder="1" applyAlignment="1">
      <alignment horizontal="left" vertical="center" wrapText="1"/>
    </xf>
    <xf numFmtId="0" fontId="5" fillId="5" borderId="10" xfId="11" applyNumberFormat="1" applyFont="1" applyFill="1" applyBorder="1" applyAlignment="1">
      <alignment horizontal="left" vertical="center" wrapText="1"/>
    </xf>
    <xf numFmtId="0" fontId="47" fillId="18" borderId="1" xfId="11" applyFont="1" applyFill="1" applyBorder="1" applyAlignment="1">
      <alignment horizontal="center"/>
    </xf>
    <xf numFmtId="0" fontId="30" fillId="0" borderId="0" xfId="11" applyFont="1" applyAlignment="1">
      <alignment horizontal="left" wrapText="1"/>
    </xf>
    <xf numFmtId="0" fontId="5" fillId="12" borderId="7" xfId="11" applyFont="1" applyFill="1" applyBorder="1" applyAlignment="1">
      <alignment horizontal="left" vertical="top" wrapText="1"/>
    </xf>
    <xf numFmtId="0" fontId="5" fillId="12" borderId="14" xfId="11" applyFont="1" applyFill="1" applyBorder="1" applyAlignment="1">
      <alignment horizontal="left" vertical="top" wrapText="1"/>
    </xf>
    <xf numFmtId="0" fontId="7" fillId="12" borderId="7" xfId="11" applyFont="1" applyFill="1" applyBorder="1" applyAlignment="1">
      <alignment horizontal="left" vertical="center" wrapText="1"/>
    </xf>
    <xf numFmtId="0" fontId="7" fillId="12" borderId="0" xfId="11" applyFont="1" applyFill="1" applyBorder="1" applyAlignment="1">
      <alignment horizontal="left" vertical="center" wrapText="1"/>
    </xf>
    <xf numFmtId="0" fontId="45" fillId="15" borderId="1" xfId="0" applyFont="1" applyFill="1" applyBorder="1" applyAlignment="1">
      <alignment horizontal="center" vertical="top" wrapText="1"/>
    </xf>
    <xf numFmtId="0" fontId="7" fillId="9" borderId="1" xfId="0" applyFont="1" applyFill="1" applyBorder="1" applyAlignment="1">
      <alignment horizontal="left" vertical="center" wrapText="1"/>
    </xf>
    <xf numFmtId="0" fontId="4" fillId="15" borderId="6" xfId="0" applyNumberFormat="1" applyFont="1" applyFill="1" applyBorder="1" applyAlignment="1">
      <alignment horizontal="center" vertical="center" wrapText="1"/>
    </xf>
    <xf numFmtId="0" fontId="4" fillId="15" borderId="10" xfId="0" applyNumberFormat="1" applyFont="1" applyFill="1" applyBorder="1" applyAlignment="1">
      <alignment horizontal="center" vertical="center" wrapText="1"/>
    </xf>
    <xf numFmtId="0" fontId="47" fillId="18" borderId="3" xfId="11" applyFont="1" applyFill="1" applyBorder="1" applyAlignment="1">
      <alignment horizontal="center" vertical="center" wrapText="1"/>
    </xf>
    <xf numFmtId="0" fontId="47" fillId="18" borderId="4" xfId="11" applyFont="1" applyFill="1" applyBorder="1" applyAlignment="1">
      <alignment horizontal="center" vertical="center" wrapText="1"/>
    </xf>
    <xf numFmtId="0" fontId="47" fillId="18" borderId="2" xfId="11" applyFont="1" applyFill="1" applyBorder="1" applyAlignment="1">
      <alignment horizontal="center" vertical="center" wrapText="1"/>
    </xf>
    <xf numFmtId="0" fontId="47" fillId="18" borderId="22" xfId="11" applyFont="1" applyFill="1" applyBorder="1" applyAlignment="1">
      <alignment horizontal="center"/>
    </xf>
    <xf numFmtId="0" fontId="47" fillId="18" borderId="16" xfId="11" applyFont="1" applyFill="1" applyBorder="1" applyAlignment="1">
      <alignment horizontal="center"/>
    </xf>
    <xf numFmtId="0" fontId="9" fillId="9" borderId="1" xfId="0" applyFont="1" applyFill="1" applyBorder="1" applyAlignment="1">
      <alignment horizontal="left" vertical="center" wrapText="1"/>
    </xf>
    <xf numFmtId="0" fontId="9" fillId="0" borderId="4" xfId="11" applyFont="1" applyFill="1" applyBorder="1" applyAlignment="1">
      <alignment horizontal="center"/>
    </xf>
    <xf numFmtId="0" fontId="9" fillId="0" borderId="2" xfId="11" applyFont="1" applyFill="1" applyBorder="1" applyAlignment="1">
      <alignment horizontal="center"/>
    </xf>
    <xf numFmtId="0" fontId="46" fillId="0" borderId="21" xfId="11" applyFont="1" applyBorder="1" applyAlignment="1">
      <alignment horizontal="left" vertical="center" wrapText="1"/>
    </xf>
    <xf numFmtId="0" fontId="46" fillId="0" borderId="0" xfId="11" applyFont="1" applyBorder="1" applyAlignment="1">
      <alignment horizontal="left" vertical="center" wrapText="1"/>
    </xf>
    <xf numFmtId="0" fontId="46" fillId="0" borderId="22" xfId="11" applyFont="1" applyBorder="1" applyAlignment="1">
      <alignment horizontal="left" vertical="center" wrapText="1"/>
    </xf>
    <xf numFmtId="0" fontId="46" fillId="0" borderId="16" xfId="11" applyFont="1" applyBorder="1" applyAlignment="1">
      <alignment horizontal="left" vertical="center" wrapText="1"/>
    </xf>
    <xf numFmtId="0" fontId="47" fillId="18" borderId="1" xfId="11" applyFont="1" applyFill="1" applyBorder="1" applyAlignment="1">
      <alignment horizontal="center" wrapText="1"/>
    </xf>
    <xf numFmtId="0" fontId="49" fillId="18" borderId="0" xfId="0" applyFont="1" applyFill="1" applyAlignment="1">
      <alignment horizontal="center"/>
    </xf>
    <xf numFmtId="0" fontId="46" fillId="0" borderId="19" xfId="11" applyFont="1" applyBorder="1" applyAlignment="1">
      <alignment horizontal="left" vertical="center" wrapText="1"/>
    </xf>
    <xf numFmtId="0" fontId="46" fillId="0" borderId="18" xfId="11" applyFont="1" applyBorder="1" applyAlignment="1">
      <alignment horizontal="left" vertical="center" wrapText="1"/>
    </xf>
    <xf numFmtId="0" fontId="5" fillId="12" borderId="7" xfId="11" applyFont="1" applyFill="1" applyBorder="1" applyAlignment="1">
      <alignment horizontal="center" vertical="center" wrapText="1"/>
    </xf>
    <xf numFmtId="0" fontId="5" fillId="12" borderId="14" xfId="11" applyFont="1" applyFill="1" applyBorder="1" applyAlignment="1">
      <alignment horizontal="center" vertical="center" wrapText="1"/>
    </xf>
    <xf numFmtId="0" fontId="5" fillId="12" borderId="6" xfId="11" applyFont="1" applyFill="1" applyBorder="1" applyAlignment="1">
      <alignment horizontal="center" vertical="center"/>
    </xf>
    <xf numFmtId="0" fontId="5" fillId="12" borderId="10" xfId="11" applyFont="1" applyFill="1" applyBorder="1" applyAlignment="1">
      <alignment horizontal="center" vertical="center"/>
    </xf>
    <xf numFmtId="0" fontId="5" fillId="12" borderId="11" xfId="11" applyFont="1" applyFill="1" applyBorder="1" applyAlignment="1">
      <alignment horizontal="center" vertical="center"/>
    </xf>
    <xf numFmtId="49" fontId="23" fillId="4" borderId="5" xfId="11" applyNumberFormat="1" applyFont="1" applyFill="1" applyBorder="1" applyAlignment="1">
      <alignment horizontal="center" vertical="center" wrapText="1"/>
    </xf>
    <xf numFmtId="0" fontId="5" fillId="2" borderId="13" xfId="11" applyFont="1" applyFill="1" applyBorder="1" applyAlignment="1">
      <alignment horizontal="center" vertical="center"/>
    </xf>
    <xf numFmtId="0" fontId="5" fillId="2" borderId="12" xfId="11" applyFont="1" applyFill="1" applyBorder="1" applyAlignment="1">
      <alignment horizontal="center" vertical="center"/>
    </xf>
    <xf numFmtId="0" fontId="5" fillId="12" borderId="6" xfId="11" applyFont="1" applyFill="1" applyBorder="1" applyAlignment="1">
      <alignment horizontal="center" vertical="center" wrapText="1"/>
    </xf>
    <xf numFmtId="0" fontId="5" fillId="12" borderId="10" xfId="11" applyFont="1" applyFill="1" applyBorder="1" applyAlignment="1">
      <alignment horizontal="center" vertical="center" wrapText="1"/>
    </xf>
    <xf numFmtId="0" fontId="5" fillId="12" borderId="11" xfId="11" applyFont="1" applyFill="1" applyBorder="1" applyAlignment="1">
      <alignment horizontal="center" vertical="center" wrapText="1"/>
    </xf>
    <xf numFmtId="0" fontId="34" fillId="0" borderId="0" xfId="11" applyFont="1" applyBorder="1" applyAlignment="1">
      <alignment horizontal="center" vertical="center" wrapText="1"/>
    </xf>
    <xf numFmtId="0" fontId="28" fillId="0" borderId="5" xfId="11" applyFont="1" applyBorder="1" applyAlignment="1">
      <alignment horizontal="left" vertical="top"/>
    </xf>
    <xf numFmtId="0" fontId="7" fillId="0" borderId="5" xfId="11" applyFont="1" applyBorder="1" applyAlignment="1">
      <alignment horizontal="left" vertical="center" wrapText="1"/>
    </xf>
    <xf numFmtId="0" fontId="5" fillId="0" borderId="7" xfId="11" applyFont="1" applyBorder="1" applyAlignment="1">
      <alignment horizontal="center" vertical="center" wrapText="1"/>
    </xf>
    <xf numFmtId="0" fontId="5" fillId="0" borderId="14" xfId="11" applyFont="1" applyBorder="1" applyAlignment="1">
      <alignment horizontal="center" vertical="center" wrapText="1"/>
    </xf>
    <xf numFmtId="0" fontId="5" fillId="0" borderId="6" xfId="11" applyFont="1" applyBorder="1" applyAlignment="1">
      <alignment horizontal="center" vertical="center" wrapText="1"/>
    </xf>
    <xf numFmtId="0" fontId="5" fillId="0" borderId="10" xfId="11" applyFont="1" applyBorder="1" applyAlignment="1">
      <alignment horizontal="center" vertical="center" wrapText="1"/>
    </xf>
    <xf numFmtId="0" fontId="5" fillId="0" borderId="11" xfId="11" applyFont="1" applyBorder="1" applyAlignment="1">
      <alignment horizontal="center" vertical="center" wrapText="1"/>
    </xf>
    <xf numFmtId="0" fontId="27" fillId="0" borderId="0" xfId="11" applyFont="1" applyBorder="1" applyAlignment="1">
      <alignment horizontal="left" vertical="center" wrapText="1"/>
    </xf>
    <xf numFmtId="0" fontId="19" fillId="10" borderId="5" xfId="11" applyFont="1" applyFill="1" applyBorder="1" applyAlignment="1">
      <alignment horizontal="center" vertical="center" wrapText="1"/>
    </xf>
    <xf numFmtId="0" fontId="56" fillId="0" borderId="0" xfId="0" applyFont="1" applyAlignment="1">
      <alignment wrapText="1"/>
    </xf>
    <xf numFmtId="165" fontId="5" fillId="25" borderId="5" xfId="3" applyNumberFormat="1" applyFont="1" applyFill="1" applyBorder="1" applyAlignment="1">
      <alignment vertical="top" wrapText="1"/>
    </xf>
  </cellXfs>
  <cellStyles count="25">
    <cellStyle name="Catégorie de la table dynamique" xfId="7" xr:uid="{00000000-0005-0000-0000-000000000000}"/>
    <cellStyle name="Champ de la table dynamique" xfId="8" xr:uid="{00000000-0005-0000-0000-000001000000}"/>
    <cellStyle name="Coin de la table dynamique" xfId="9" xr:uid="{00000000-0005-0000-0000-000002000000}"/>
    <cellStyle name="Euro" xfId="10" xr:uid="{00000000-0005-0000-0000-000003000000}"/>
    <cellStyle name="Milliers" xfId="3" builtinId="3"/>
    <cellStyle name="Milliers 2" xfId="5" xr:uid="{00000000-0005-0000-0000-000005000000}"/>
    <cellStyle name="Monétaire" xfId="2" builtinId="4"/>
    <cellStyle name="Monétaire 2" xfId="22" xr:uid="{00000000-0005-0000-0000-000007000000}"/>
    <cellStyle name="Monétaire 3" xfId="23" xr:uid="{00000000-0005-0000-0000-000008000000}"/>
    <cellStyle name="Normal" xfId="0" builtinId="0"/>
    <cellStyle name="Normal 2" xfId="1" xr:uid="{00000000-0005-0000-0000-00000A000000}"/>
    <cellStyle name="Normal 2 2" xfId="11" xr:uid="{00000000-0005-0000-0000-00000B000000}"/>
    <cellStyle name="Normal 3" xfId="4" xr:uid="{00000000-0005-0000-0000-00000C000000}"/>
    <cellStyle name="Normal 9" xfId="12" xr:uid="{00000000-0005-0000-0000-00000D000000}"/>
    <cellStyle name="Pourcentage" xfId="24" builtinId="5"/>
    <cellStyle name="Pourcentage 2" xfId="6" xr:uid="{00000000-0005-0000-0000-00000F000000}"/>
    <cellStyle name="Résultat de la table dynamique" xfId="13" xr:uid="{00000000-0005-0000-0000-000010000000}"/>
    <cellStyle name="Table du pilote - Catégorie" xfId="14" xr:uid="{00000000-0005-0000-0000-000011000000}"/>
    <cellStyle name="Table du pilote - Champ" xfId="15" xr:uid="{00000000-0005-0000-0000-000012000000}"/>
    <cellStyle name="Table du pilote - Coin" xfId="16" xr:uid="{00000000-0005-0000-0000-000013000000}"/>
    <cellStyle name="Table du pilote - Résultat" xfId="17" xr:uid="{00000000-0005-0000-0000-000014000000}"/>
    <cellStyle name="Table du pilote - Titre" xfId="18" xr:uid="{00000000-0005-0000-0000-000015000000}"/>
    <cellStyle name="Table du pilote - Valeur" xfId="19" xr:uid="{00000000-0005-0000-0000-000016000000}"/>
    <cellStyle name="Titre de la table dynamique" xfId="20" xr:uid="{00000000-0005-0000-0000-000017000000}"/>
    <cellStyle name="Valeur de la table dynamique" xfId="21" xr:uid="{00000000-0005-0000-0000-000018000000}"/>
  </cellStyles>
  <dxfs count="0"/>
  <tableStyles count="0" defaultTableStyle="TableStyleMedium2" defaultPivotStyle="PivotStyleLight16"/>
  <colors>
    <mruColors>
      <color rgb="FFCCCCFF"/>
      <color rgb="FF9966FF"/>
      <color rgb="FFCC99FF"/>
      <color rgb="FFCC00FF"/>
      <color rgb="FFCCFFCC"/>
      <color rgb="FFCCFF99"/>
      <color rgb="FF9900CC"/>
      <color rgb="FFC375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REA/5-FEADER%20surfacique/5.13-PSN%202023-2027/MAEC%2023-27/Animation%20MAEC/202204-AAP%20AMI%20+%20Elaboration%20PAEC%202023/20220816_annexes_FDP_Construction%20PAEC_Volet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Annexe 1 Dépenses de personnel"/>
      <sheetName val="Annexe 2  Dépenses facturées"/>
      <sheetName val="Synthèse financière"/>
      <sheetName val="Fiche type déclaration temps"/>
      <sheetName val="Paramètres"/>
    </sheetNames>
    <sheetDataSet>
      <sheetData sheetId="0">
        <row r="3">
          <cell r="A3" t="str">
            <v>Type d'opérations</v>
          </cell>
        </row>
        <row r="6">
          <cell r="A6" t="str">
            <v>N° dossier OSIRIS</v>
          </cell>
          <cell r="E6"/>
        </row>
      </sheetData>
      <sheetData sheetId="1"/>
      <sheetData sheetId="2"/>
      <sheetData sheetId="3"/>
      <sheetData sheetId="4"/>
      <sheetData sheetId="5"/>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SREA/5-FEADER%20surfacique/5.13-PSN%202023-2027/MAEC%2023-27/Animation%20MAEC/202204-AAP%20AMI%20+%20Elaboration%20PAEC%202023/20220816_annexes_FDP_Construction%20PAEC_Volet2.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bine LUSSERT" refreshedDate="44638.84706226852" createdVersion="6" refreshedVersion="6" minRefreshableVersion="3" recordCount="21" xr:uid="{00000000-000A-0000-FFFF-FFFF00000000}">
  <cacheSource type="worksheet">
    <worksheetSource ref="A15:F36" sheet="Fiche type déclaration temps" r:id="rId2"/>
  </cacheSource>
  <cacheFields count="6">
    <cacheField name="Date" numFmtId="14">
      <sharedItems containsNonDate="0" containsString="0" containsBlank="1"/>
    </cacheField>
    <cacheField name="Temps passé* en heures" numFmtId="0">
      <sharedItems containsNonDate="0" containsString="0" containsBlank="1"/>
    </cacheField>
    <cacheField name="Nom du PAEC concerné" numFmtId="0">
      <sharedItems containsNonDate="0" containsString="0" containsBlank="1" count="1">
        <m/>
      </sharedItems>
    </cacheField>
    <cacheField name="Activité type" numFmtId="0">
      <sharedItems containsBlank="1"/>
    </cacheField>
    <cacheField name="Description de l’ activité" numFmtId="0">
      <sharedItems containsNonDate="0" containsString="0" containsBlank="1"/>
    </cacheField>
    <cacheField name="Justificatifs de réalisation de l'opération"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1">
  <r>
    <m/>
    <m/>
    <x v="0"/>
    <s v="Élaboration PAEC : Autres"/>
    <m/>
    <m/>
  </r>
  <r>
    <m/>
    <m/>
    <x v="0"/>
    <m/>
    <m/>
    <m/>
  </r>
  <r>
    <m/>
    <m/>
    <x v="0"/>
    <m/>
    <m/>
    <m/>
  </r>
  <r>
    <m/>
    <m/>
    <x v="0"/>
    <m/>
    <m/>
    <m/>
  </r>
  <r>
    <m/>
    <m/>
    <x v="0"/>
    <m/>
    <m/>
    <m/>
  </r>
  <r>
    <m/>
    <m/>
    <x v="0"/>
    <m/>
    <m/>
    <m/>
  </r>
  <r>
    <m/>
    <m/>
    <x v="0"/>
    <m/>
    <m/>
    <m/>
  </r>
  <r>
    <m/>
    <m/>
    <x v="0"/>
    <m/>
    <m/>
    <m/>
  </r>
  <r>
    <m/>
    <m/>
    <x v="0"/>
    <m/>
    <m/>
    <m/>
  </r>
  <r>
    <m/>
    <m/>
    <x v="0"/>
    <m/>
    <m/>
    <m/>
  </r>
  <r>
    <m/>
    <m/>
    <x v="0"/>
    <m/>
    <m/>
    <m/>
  </r>
  <r>
    <m/>
    <m/>
    <x v="0"/>
    <m/>
    <m/>
    <m/>
  </r>
  <r>
    <m/>
    <m/>
    <x v="0"/>
    <m/>
    <m/>
    <m/>
  </r>
  <r>
    <m/>
    <m/>
    <x v="0"/>
    <m/>
    <m/>
    <m/>
  </r>
  <r>
    <m/>
    <m/>
    <x v="0"/>
    <m/>
    <m/>
    <m/>
  </r>
  <r>
    <m/>
    <m/>
    <x v="0"/>
    <m/>
    <m/>
    <m/>
  </r>
  <r>
    <m/>
    <m/>
    <x v="0"/>
    <m/>
    <m/>
    <m/>
  </r>
  <r>
    <m/>
    <m/>
    <x v="0"/>
    <m/>
    <m/>
    <m/>
  </r>
  <r>
    <m/>
    <m/>
    <x v="0"/>
    <m/>
    <m/>
    <m/>
  </r>
  <r>
    <m/>
    <m/>
    <x v="0"/>
    <m/>
    <m/>
    <m/>
  </r>
  <r>
    <m/>
    <m/>
    <x v="0"/>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eau croisé dynamique1" cacheId="0" applyNumberFormats="0" applyBorderFormats="0" applyFontFormats="0" applyPatternFormats="0" applyAlignmentFormats="0" applyWidthHeightFormats="1" dataCaption="Valeurs" updatedVersion="6" minRefreshableVersion="3" useAutoFormatting="1" itemPrintTitles="1" createdVersion="6" indent="0" outline="1" outlineData="1" multipleFieldFilters="0">
  <location ref="A43:D45" firstHeaderRow="0" firstDataRow="1" firstDataCol="1"/>
  <pivotFields count="6">
    <pivotField dataField="1" showAll="0"/>
    <pivotField dataField="1" showAll="0"/>
    <pivotField axis="axisRow" showAll="0" defaultSubtotal="0">
      <items count="1">
        <item x="0"/>
      </items>
    </pivotField>
    <pivotField showAll="0"/>
    <pivotField showAll="0"/>
    <pivotField showAll="0" defaultSubtotal="0"/>
  </pivotFields>
  <rowFields count="1">
    <field x="2"/>
  </rowFields>
  <rowItems count="2">
    <i>
      <x/>
    </i>
    <i t="grand">
      <x/>
    </i>
  </rowItems>
  <colFields count="1">
    <field x="-2"/>
  </colFields>
  <colItems count="3">
    <i>
      <x/>
    </i>
    <i i="1">
      <x v="1"/>
    </i>
    <i i="2">
      <x v="2"/>
    </i>
  </colItems>
  <dataFields count="3">
    <dataField name="Somme de Temps passé* en heures" fld="1" baseField="3" baseItem="0"/>
    <dataField name="Min de Date" fld="0" subtotal="min" baseField="3" baseItem="1" numFmtId="14"/>
    <dataField name="Max de Date2" fld="0" subtotal="max" baseField="3" baseItem="1" numFmtId="14"/>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pageSetUpPr fitToPage="1"/>
  </sheetPr>
  <dimension ref="A1:L27"/>
  <sheetViews>
    <sheetView tabSelected="1" zoomScale="90" zoomScaleNormal="90" workbookViewId="0">
      <selection activeCell="I23" sqref="I23:K23"/>
    </sheetView>
  </sheetViews>
  <sheetFormatPr baseColWidth="10" defaultRowHeight="14.4" x14ac:dyDescent="0.3"/>
  <cols>
    <col min="1" max="1" width="37.77734375" customWidth="1"/>
    <col min="2" max="2" width="41" customWidth="1"/>
    <col min="4" max="4" width="17.44140625" customWidth="1"/>
    <col min="5" max="5" width="27.5546875" customWidth="1"/>
    <col min="6" max="6" width="28.77734375" bestFit="1" customWidth="1"/>
    <col min="7" max="7" width="23.5546875" customWidth="1"/>
    <col min="8" max="8" width="17" customWidth="1"/>
    <col min="9" max="9" width="16.5546875" customWidth="1"/>
    <col min="10" max="10" width="18" customWidth="1"/>
    <col min="11" max="11" width="17.77734375" customWidth="1"/>
    <col min="12" max="12" width="26.44140625" customWidth="1"/>
  </cols>
  <sheetData>
    <row r="1" spans="1:12" s="1" customFormat="1" ht="29.1" customHeight="1" x14ac:dyDescent="0.3">
      <c r="A1" s="182" t="s">
        <v>156</v>
      </c>
      <c r="B1" s="182"/>
    </row>
    <row r="2" spans="1:12" s="1" customFormat="1" x14ac:dyDescent="0.3"/>
    <row r="3" spans="1:12" ht="27.6" x14ac:dyDescent="0.3">
      <c r="A3" s="6" t="s">
        <v>12</v>
      </c>
      <c r="B3" s="6" t="s">
        <v>266</v>
      </c>
      <c r="C3" s="7"/>
      <c r="D3" s="122" t="s">
        <v>77</v>
      </c>
      <c r="E3" s="123"/>
      <c r="F3" s="155"/>
    </row>
    <row r="4" spans="1:12" ht="27" customHeight="1" x14ac:dyDescent="0.3">
      <c r="A4" s="6" t="s">
        <v>0</v>
      </c>
      <c r="B4" s="6" t="s">
        <v>268</v>
      </c>
      <c r="C4" s="7"/>
      <c r="D4" s="187" t="s">
        <v>78</v>
      </c>
      <c r="E4" s="188"/>
      <c r="F4" s="111"/>
    </row>
    <row r="5" spans="1:12" x14ac:dyDescent="0.3">
      <c r="A5" s="6" t="s">
        <v>13</v>
      </c>
      <c r="B5" s="10"/>
      <c r="C5" s="7"/>
      <c r="E5" s="77" t="s">
        <v>79</v>
      </c>
      <c r="F5" s="146" t="str">
        <f>IF(F4="","Cellule F5 à renseigner !",IF(F4="Non","Ne pas saisir les montants de TVA sollicitant une aide de l'annexe 2","Il faut saisir obligatoirement les montants de TVA sollicitant une aide en annexe 2"))</f>
        <v>Cellule F5 à renseigner !</v>
      </c>
    </row>
    <row r="6" spans="1:12" s="1" customFormat="1" ht="27.6" x14ac:dyDescent="0.3">
      <c r="A6" s="6" t="s">
        <v>15</v>
      </c>
      <c r="B6" s="10"/>
      <c r="C6" s="7"/>
    </row>
    <row r="7" spans="1:12" x14ac:dyDescent="0.3">
      <c r="A7" s="7"/>
      <c r="B7" s="7"/>
      <c r="C7" s="7"/>
      <c r="D7" s="124" t="s">
        <v>5</v>
      </c>
      <c r="E7" s="125"/>
      <c r="F7" s="78">
        <f>8-COUNTBLANK(E11:E18)</f>
        <v>0</v>
      </c>
      <c r="G7" s="1"/>
      <c r="H7" s="1"/>
      <c r="I7" s="1"/>
      <c r="J7" s="1"/>
      <c r="K7" s="1"/>
    </row>
    <row r="8" spans="1:12" ht="27.6" customHeight="1" x14ac:dyDescent="0.3">
      <c r="A8" s="183" t="s">
        <v>74</v>
      </c>
      <c r="B8" s="183"/>
      <c r="C8" s="7"/>
      <c r="D8" s="1"/>
      <c r="E8" s="1"/>
      <c r="F8" s="1"/>
      <c r="G8" s="1"/>
      <c r="H8" s="1"/>
      <c r="I8" s="1"/>
      <c r="J8" s="1"/>
      <c r="K8" s="1"/>
    </row>
    <row r="9" spans="1:12" ht="91.8" customHeight="1" x14ac:dyDescent="0.3">
      <c r="A9" s="5" t="s">
        <v>75</v>
      </c>
      <c r="B9" s="7"/>
      <c r="C9" s="7"/>
      <c r="D9" s="1"/>
      <c r="E9" s="1"/>
      <c r="F9" s="180" t="s">
        <v>122</v>
      </c>
      <c r="G9" s="180" t="s">
        <v>270</v>
      </c>
      <c r="H9" s="180" t="s">
        <v>269</v>
      </c>
      <c r="I9" s="180" t="s">
        <v>271</v>
      </c>
      <c r="J9" s="180" t="s">
        <v>282</v>
      </c>
      <c r="K9" s="180" t="s">
        <v>283</v>
      </c>
      <c r="L9" s="180" t="s">
        <v>272</v>
      </c>
    </row>
    <row r="10" spans="1:12" x14ac:dyDescent="0.3">
      <c r="A10" s="7" t="s">
        <v>76</v>
      </c>
      <c r="B10" s="7"/>
      <c r="C10" s="7"/>
      <c r="D10" s="11" t="s">
        <v>6</v>
      </c>
      <c r="E10" s="11"/>
      <c r="F10" s="181"/>
      <c r="G10" s="181"/>
      <c r="H10" s="181"/>
      <c r="I10" s="181"/>
      <c r="J10" s="181"/>
      <c r="K10" s="181"/>
      <c r="L10" s="181"/>
    </row>
    <row r="11" spans="1:12" ht="14.55" customHeight="1" x14ac:dyDescent="0.3">
      <c r="A11" s="7" t="s">
        <v>154</v>
      </c>
      <c r="B11" s="7"/>
      <c r="C11" s="7"/>
      <c r="D11" s="12" t="s">
        <v>7</v>
      </c>
      <c r="E11" s="10"/>
      <c r="F11" s="112"/>
      <c r="G11" s="117"/>
      <c r="H11" s="267"/>
      <c r="I11" s="267"/>
      <c r="J11" s="267"/>
      <c r="K11" s="267"/>
      <c r="L11" s="116"/>
    </row>
    <row r="12" spans="1:12" x14ac:dyDescent="0.3">
      <c r="A12" s="7" t="s">
        <v>155</v>
      </c>
      <c r="C12" s="7"/>
      <c r="D12" s="12" t="s">
        <v>8</v>
      </c>
      <c r="E12" s="10"/>
      <c r="F12" s="112"/>
      <c r="G12" s="117"/>
      <c r="H12" s="267"/>
      <c r="I12" s="267"/>
      <c r="J12" s="267"/>
      <c r="K12" s="267"/>
      <c r="L12" s="116"/>
    </row>
    <row r="13" spans="1:12" x14ac:dyDescent="0.3">
      <c r="A13" s="5" t="s">
        <v>89</v>
      </c>
      <c r="B13" s="7"/>
      <c r="C13" s="7"/>
      <c r="D13" s="12" t="s">
        <v>9</v>
      </c>
      <c r="E13" s="10"/>
      <c r="F13" s="112"/>
      <c r="G13" s="117"/>
      <c r="H13" s="267"/>
      <c r="I13" s="267"/>
      <c r="J13" s="267"/>
      <c r="K13" s="267"/>
      <c r="L13" s="116"/>
    </row>
    <row r="14" spans="1:12" x14ac:dyDescent="0.3">
      <c r="A14" s="5"/>
      <c r="B14" s="7"/>
      <c r="C14" s="7"/>
      <c r="D14" s="12" t="s">
        <v>10</v>
      </c>
      <c r="E14" s="10"/>
      <c r="F14" s="112"/>
      <c r="G14" s="117"/>
      <c r="H14" s="267"/>
      <c r="I14" s="267"/>
      <c r="J14" s="267"/>
      <c r="K14" s="267"/>
      <c r="L14" s="116"/>
    </row>
    <row r="15" spans="1:12" x14ac:dyDescent="0.3">
      <c r="A15" s="8" t="s">
        <v>1</v>
      </c>
      <c r="B15" s="7"/>
      <c r="C15" s="7"/>
      <c r="D15" s="12" t="s">
        <v>11</v>
      </c>
      <c r="E15" s="10"/>
      <c r="F15" s="112"/>
      <c r="G15" s="117"/>
      <c r="H15" s="267"/>
      <c r="I15" s="267"/>
      <c r="J15" s="267"/>
      <c r="K15" s="267"/>
      <c r="L15" s="116"/>
    </row>
    <row r="16" spans="1:12" x14ac:dyDescent="0.3">
      <c r="A16" s="184" t="s">
        <v>4</v>
      </c>
      <c r="B16" s="184"/>
      <c r="C16" s="7"/>
      <c r="D16" s="12" t="s">
        <v>92</v>
      </c>
      <c r="E16" s="10"/>
      <c r="F16" s="112"/>
      <c r="G16" s="117"/>
      <c r="H16" s="267"/>
      <c r="I16" s="267"/>
      <c r="J16" s="267"/>
      <c r="K16" s="267"/>
      <c r="L16" s="116"/>
    </row>
    <row r="17" spans="1:12" x14ac:dyDescent="0.3">
      <c r="A17" s="185" t="s">
        <v>2</v>
      </c>
      <c r="B17" s="185"/>
      <c r="C17" s="7"/>
      <c r="D17" s="12" t="s">
        <v>93</v>
      </c>
      <c r="E17" s="10"/>
      <c r="F17" s="112"/>
      <c r="G17" s="117"/>
      <c r="H17" s="267"/>
      <c r="I17" s="267"/>
      <c r="J17" s="267"/>
      <c r="K17" s="267"/>
      <c r="L17" s="116"/>
    </row>
    <row r="18" spans="1:12" x14ac:dyDescent="0.3">
      <c r="A18" s="186" t="s">
        <v>3</v>
      </c>
      <c r="B18" s="186"/>
      <c r="C18" s="7"/>
      <c r="D18" s="12" t="s">
        <v>94</v>
      </c>
      <c r="E18" s="10"/>
      <c r="F18" s="112"/>
      <c r="G18" s="117"/>
      <c r="H18" s="267"/>
      <c r="I18" s="267"/>
      <c r="J18" s="267"/>
      <c r="K18" s="267"/>
      <c r="L18" s="116"/>
    </row>
    <row r="19" spans="1:12" s="1" customFormat="1" x14ac:dyDescent="0.3">
      <c r="A19" s="163"/>
      <c r="B19" s="163"/>
      <c r="C19" s="7"/>
      <c r="D19" s="12" t="s">
        <v>178</v>
      </c>
      <c r="E19" s="10"/>
      <c r="F19" s="112"/>
      <c r="G19" s="117"/>
      <c r="H19" s="267"/>
      <c r="I19" s="267"/>
      <c r="J19" s="267"/>
      <c r="K19" s="267"/>
      <c r="L19" s="116"/>
    </row>
    <row r="20" spans="1:12" s="1" customFormat="1" x14ac:dyDescent="0.3">
      <c r="A20" s="163"/>
      <c r="B20" s="163"/>
      <c r="C20" s="7"/>
      <c r="D20" s="12" t="s">
        <v>179</v>
      </c>
      <c r="E20" s="10"/>
      <c r="F20" s="112"/>
      <c r="G20" s="117"/>
      <c r="H20" s="267"/>
      <c r="I20" s="267"/>
      <c r="J20" s="267"/>
      <c r="K20" s="267"/>
      <c r="L20" s="116"/>
    </row>
    <row r="21" spans="1:12" s="1" customFormat="1" x14ac:dyDescent="0.3">
      <c r="A21" s="163"/>
      <c r="B21" s="163"/>
      <c r="C21" s="7"/>
      <c r="D21" s="12" t="s">
        <v>180</v>
      </c>
      <c r="E21" s="10"/>
      <c r="F21" s="112"/>
      <c r="G21" s="117"/>
      <c r="H21" s="267"/>
      <c r="I21" s="267"/>
      <c r="J21" s="267"/>
      <c r="K21" s="267"/>
      <c r="L21" s="116"/>
    </row>
    <row r="22" spans="1:12" s="1" customFormat="1" x14ac:dyDescent="0.3">
      <c r="A22" s="163"/>
      <c r="B22" s="163"/>
      <c r="C22" s="7"/>
      <c r="D22" s="12" t="s">
        <v>181</v>
      </c>
      <c r="E22" s="10"/>
      <c r="F22" s="112"/>
      <c r="G22" s="117"/>
      <c r="H22" s="267"/>
      <c r="I22" s="267"/>
      <c r="J22" s="267"/>
      <c r="K22" s="267"/>
      <c r="L22" s="116"/>
    </row>
    <row r="23" spans="1:12" ht="28.8" x14ac:dyDescent="0.3">
      <c r="C23" s="7"/>
      <c r="G23" s="266" t="s">
        <v>281</v>
      </c>
      <c r="H23" s="266" t="s">
        <v>288</v>
      </c>
      <c r="I23" s="266" t="s">
        <v>288</v>
      </c>
      <c r="J23" s="266" t="s">
        <v>288</v>
      </c>
      <c r="K23" s="266" t="s">
        <v>288</v>
      </c>
    </row>
    <row r="24" spans="1:12" x14ac:dyDescent="0.3">
      <c r="A24" s="164" t="s">
        <v>267</v>
      </c>
      <c r="B24" s="1"/>
      <c r="C24" s="1"/>
    </row>
    <row r="25" spans="1:12" x14ac:dyDescent="0.3">
      <c r="A25" s="171"/>
      <c r="B25" s="1"/>
      <c r="C25" s="1"/>
    </row>
    <row r="26" spans="1:12" x14ac:dyDescent="0.3">
      <c r="A26" s="1"/>
      <c r="B26" s="1"/>
      <c r="C26" s="1"/>
    </row>
    <row r="27" spans="1:12" x14ac:dyDescent="0.3">
      <c r="A27" s="1"/>
      <c r="B27" s="1"/>
      <c r="C27" s="1"/>
    </row>
  </sheetData>
  <mergeCells count="13">
    <mergeCell ref="A18:B18"/>
    <mergeCell ref="J9:J10"/>
    <mergeCell ref="K9:K10"/>
    <mergeCell ref="D4:E4"/>
    <mergeCell ref="F9:F10"/>
    <mergeCell ref="H9:H10"/>
    <mergeCell ref="I9:I10"/>
    <mergeCell ref="G9:G10"/>
    <mergeCell ref="L9:L10"/>
    <mergeCell ref="A1:B1"/>
    <mergeCell ref="A8:B8"/>
    <mergeCell ref="A16:B16"/>
    <mergeCell ref="A17:B17"/>
  </mergeCells>
  <dataValidations count="1">
    <dataValidation type="list" operator="equal" allowBlank="1" showErrorMessage="1" sqref="F4" xr:uid="{00000000-0002-0000-0000-000000000000}">
      <formula1>"Non,Oui,"</formula1>
      <formula2>0</formula2>
    </dataValidation>
  </dataValidations>
  <pageMargins left="0.25" right="0.25" top="0.75" bottom="0.75" header="0.3" footer="0.3"/>
  <pageSetup paperSize="9" scale="53" fitToHeight="0" orientation="landscape" r:id="rId1"/>
  <extLst>
    <ext xmlns:x14="http://schemas.microsoft.com/office/spreadsheetml/2009/9/main" uri="{CCE6A557-97BC-4b89-ADB6-D9C93CAAB3DF}">
      <x14:dataValidations xmlns:xm="http://schemas.microsoft.com/office/excel/2006/main" count="2">
        <x14:dataValidation type="list" operator="equal" allowBlank="1" showErrorMessage="1" xr:uid="{00000000-0002-0000-0000-000001000000}">
          <x14:formula1>
            <xm:f>Paramètres!$C$3:$C$5</xm:f>
          </x14:formula1>
          <xm:sqref>F3</xm:sqref>
        </x14:dataValidation>
        <x14:dataValidation type="list" allowBlank="1" showInputMessage="1" showErrorMessage="1" xr:uid="{00000000-0002-0000-0000-000002000000}">
          <x14:formula1>
            <xm:f>Paramètres!$F$3:$F$64</xm:f>
          </x14:formula1>
          <xm:sqref>E11:E22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966FF"/>
    <pageSetUpPr fitToPage="1"/>
  </sheetPr>
  <dimension ref="A1:Q45"/>
  <sheetViews>
    <sheetView topLeftCell="E3" zoomScale="90" zoomScaleNormal="90" workbookViewId="0">
      <selection activeCell="Q15" sqref="Q15"/>
    </sheetView>
  </sheetViews>
  <sheetFormatPr baseColWidth="10" defaultColWidth="11" defaultRowHeight="13.2" x14ac:dyDescent="0.25"/>
  <cols>
    <col min="1" max="1" width="3.44140625" style="14" customWidth="1"/>
    <col min="2" max="2" width="51.5546875" style="14" customWidth="1"/>
    <col min="3" max="3" width="19.5546875" style="14" bestFit="1" customWidth="1"/>
    <col min="4" max="4" width="16.44140625" style="14" customWidth="1"/>
    <col min="5" max="5" width="17.21875" style="14" customWidth="1"/>
    <col min="6" max="6" width="18" style="31" customWidth="1"/>
    <col min="7" max="7" width="23.44140625" style="31" bestFit="1" customWidth="1"/>
    <col min="8" max="9" width="12.5546875" style="31" customWidth="1"/>
    <col min="10" max="10" width="20.21875" style="14" customWidth="1"/>
    <col min="11" max="11" width="24.21875" style="32" customWidth="1"/>
    <col min="12" max="12" width="17.21875" style="14" customWidth="1"/>
    <col min="13" max="13" width="22.5546875" style="14" bestFit="1" customWidth="1"/>
    <col min="14" max="14" width="11.77734375" style="14" customWidth="1"/>
    <col min="15" max="15" width="11" style="14"/>
    <col min="16" max="16" width="13.5546875" style="14" customWidth="1"/>
    <col min="17" max="17" width="16.5546875" style="14" customWidth="1"/>
    <col min="18" max="16384" width="11" style="14"/>
  </cols>
  <sheetData>
    <row r="1" spans="1:17" ht="31.35" customHeight="1" x14ac:dyDescent="0.25">
      <c r="A1" s="196" t="s">
        <v>16</v>
      </c>
      <c r="B1" s="196"/>
      <c r="C1" s="196"/>
      <c r="D1" s="196"/>
      <c r="E1" s="196"/>
      <c r="F1" s="196"/>
      <c r="G1" s="196"/>
      <c r="H1" s="196"/>
      <c r="I1" s="196"/>
      <c r="J1" s="196"/>
      <c r="K1" s="13"/>
      <c r="L1" s="189" t="s">
        <v>17</v>
      </c>
      <c r="M1" s="190"/>
      <c r="N1" s="88" t="s">
        <v>18</v>
      </c>
    </row>
    <row r="2" spans="1:17" ht="31.35" customHeight="1" x14ac:dyDescent="0.25">
      <c r="F2" s="14"/>
      <c r="G2" s="14"/>
      <c r="H2" s="14"/>
      <c r="I2" s="14"/>
      <c r="K2" s="14"/>
      <c r="L2" s="193" t="s">
        <v>106</v>
      </c>
      <c r="M2" s="194"/>
      <c r="N2" s="172" t="s">
        <v>252</v>
      </c>
      <c r="O2" s="173"/>
      <c r="P2" s="173" t="s">
        <v>255</v>
      </c>
      <c r="Q2" s="173"/>
    </row>
    <row r="3" spans="1:17" ht="13.8" x14ac:dyDescent="0.25">
      <c r="A3" s="15"/>
      <c r="B3" s="15"/>
      <c r="C3" s="15"/>
      <c r="D3" s="15"/>
      <c r="E3" s="15"/>
      <c r="F3" s="15"/>
      <c r="G3" s="14"/>
      <c r="H3" s="14"/>
      <c r="I3" s="14"/>
      <c r="K3" s="14"/>
    </row>
    <row r="4" spans="1:17" s="19" customFormat="1" ht="45.6" customHeight="1" x14ac:dyDescent="0.25">
      <c r="A4" s="191" t="s">
        <v>14</v>
      </c>
      <c r="B4" s="191"/>
      <c r="C4" s="198">
        <f>ACCUEIL!B6</f>
        <v>0</v>
      </c>
      <c r="D4" s="198"/>
      <c r="E4" s="198"/>
      <c r="F4" s="17"/>
      <c r="G4" s="15"/>
      <c r="H4" s="15"/>
      <c r="I4" s="15"/>
      <c r="J4" s="15"/>
      <c r="K4" s="92" t="s">
        <v>30</v>
      </c>
      <c r="L4" s="92" t="s">
        <v>104</v>
      </c>
      <c r="M4" s="92" t="s">
        <v>105</v>
      </c>
      <c r="N4" s="92" t="s">
        <v>276</v>
      </c>
      <c r="O4" s="92" t="s">
        <v>277</v>
      </c>
      <c r="P4" s="92" t="s">
        <v>278</v>
      </c>
      <c r="Q4" s="92" t="s">
        <v>257</v>
      </c>
    </row>
    <row r="5" spans="1:17" ht="19.350000000000001" customHeight="1" x14ac:dyDescent="0.25">
      <c r="A5" s="192" t="s">
        <v>12</v>
      </c>
      <c r="B5" s="192"/>
      <c r="C5" s="197" t="str">
        <f>ACCUEIL!B3</f>
        <v>Actions d'animation relatives aux mesures agro-environnementales et climatiques</v>
      </c>
      <c r="D5" s="197"/>
      <c r="E5" s="197"/>
      <c r="F5" s="17"/>
      <c r="G5" s="201" t="s">
        <v>19</v>
      </c>
      <c r="H5" s="202"/>
      <c r="I5" s="202"/>
      <c r="J5" s="203"/>
      <c r="K5" s="87">
        <f>SUM(K13:K999)/1607</f>
        <v>0</v>
      </c>
      <c r="L5" s="87">
        <f>SUMIF(C13:C999,"Diag/PG",K13:K999)/1607</f>
        <v>0</v>
      </c>
      <c r="M5" s="87">
        <f>SUMIF(C13:C999,"Form/Complémentaires",K13:K999)/1607</f>
        <v>0</v>
      </c>
      <c r="N5" s="87">
        <f>SUMIFS(K13:K999,C13:C999,"Animation",G13:G999,"Jusque mi-Septembre 2025")/1607</f>
        <v>0</v>
      </c>
      <c r="O5" s="87">
        <f>SUMIFS(K13:K999,C13:C999,"Animation",G13:G999,"mi-Sept -&gt; Dec 2025")/1607</f>
        <v>0</v>
      </c>
      <c r="P5" s="87">
        <f>SUMIFS(K13:K999,C13:C999,"Animation",G13:G999,"2026")/1607</f>
        <v>0</v>
      </c>
      <c r="Q5" s="87">
        <f>SUMIF(C13:C999,"Mi-parcours",K13:K999)/1607</f>
        <v>0</v>
      </c>
    </row>
    <row r="6" spans="1:17" ht="19.350000000000001" customHeight="1" x14ac:dyDescent="0.25">
      <c r="A6" s="191"/>
      <c r="B6" s="191"/>
      <c r="C6" s="198"/>
      <c r="D6" s="198"/>
      <c r="E6" s="198"/>
      <c r="F6" s="17"/>
      <c r="G6" s="201" t="s">
        <v>20</v>
      </c>
      <c r="H6" s="202"/>
      <c r="I6" s="202"/>
      <c r="J6" s="203"/>
      <c r="K6" s="86">
        <f>ROUND(SUM(L13:L1000),2)</f>
        <v>0</v>
      </c>
      <c r="L6" s="86">
        <f>ROUND(SUMIF(C13:C999,"Diag/PG",L13:L999),2)</f>
        <v>0</v>
      </c>
      <c r="M6" s="86">
        <f>ROUND(SUMIF(C13:C999,"Form/Complémentaires",L13:L999),2)</f>
        <v>0</v>
      </c>
      <c r="N6" s="86">
        <f>SUMIFS(L13:L999,C13:C999,"Animation",G13:G999,"Jusque mi-Septembre 2025")</f>
        <v>0</v>
      </c>
      <c r="O6" s="86">
        <f>SUMIFS(L13:L999,C13:C999,"Animation",G13:G999,"mi-Sept -&gt; Dec 2025")</f>
        <v>0</v>
      </c>
      <c r="P6" s="86">
        <f>SUMIFS(L13:L999,C13:C999,"Animation",G13:G999,"2026")</f>
        <v>0</v>
      </c>
      <c r="Q6" s="86">
        <f>ROUND(SUMIF(C13:C999,"Mi-parcours",L13:L999),2)</f>
        <v>0</v>
      </c>
    </row>
    <row r="7" spans="1:17" ht="19.350000000000001" customHeight="1" x14ac:dyDescent="0.25">
      <c r="A7" s="195" t="s">
        <v>0</v>
      </c>
      <c r="B7" s="195"/>
      <c r="C7" s="199" t="str">
        <f>ACCUEIL!B4</f>
        <v>Animation de PAEC à partir de 2026</v>
      </c>
      <c r="D7" s="200"/>
      <c r="E7" s="200"/>
      <c r="F7" s="17"/>
      <c r="G7" s="201" t="s">
        <v>254</v>
      </c>
      <c r="H7" s="202"/>
      <c r="I7" s="202"/>
      <c r="J7" s="203"/>
      <c r="K7" s="85">
        <f t="shared" ref="K7:P7" si="0">ROUND(K6*0.25,2)</f>
        <v>0</v>
      </c>
      <c r="L7" s="85">
        <f t="shared" si="0"/>
        <v>0</v>
      </c>
      <c r="M7" s="85">
        <f t="shared" si="0"/>
        <v>0</v>
      </c>
      <c r="N7" s="85">
        <f t="shared" si="0"/>
        <v>0</v>
      </c>
      <c r="O7" s="85">
        <f t="shared" si="0"/>
        <v>0</v>
      </c>
      <c r="P7" s="85">
        <f t="shared" si="0"/>
        <v>0</v>
      </c>
      <c r="Q7" s="85">
        <f>ROUND(L6*0.25,2)</f>
        <v>0</v>
      </c>
    </row>
    <row r="8" spans="1:17" ht="19.350000000000001" customHeight="1" x14ac:dyDescent="0.25">
      <c r="A8" s="195" t="s">
        <v>21</v>
      </c>
      <c r="B8" s="195"/>
      <c r="C8" s="199">
        <f>ACCUEIL!$B5</f>
        <v>0</v>
      </c>
      <c r="D8" s="200"/>
      <c r="E8" s="200"/>
      <c r="F8" s="17"/>
      <c r="G8" s="201" t="s">
        <v>22</v>
      </c>
      <c r="H8" s="202"/>
      <c r="I8" s="202"/>
      <c r="J8" s="203"/>
      <c r="K8" s="84">
        <f>K6+K7</f>
        <v>0</v>
      </c>
      <c r="L8" s="84">
        <f>L6+L7</f>
        <v>0</v>
      </c>
      <c r="M8" s="84">
        <f>M6+M7</f>
        <v>0</v>
      </c>
      <c r="N8" s="84">
        <f t="shared" ref="N8:P8" si="1">N6+N7</f>
        <v>0</v>
      </c>
      <c r="O8" s="84">
        <f t="shared" si="1"/>
        <v>0</v>
      </c>
      <c r="P8" s="84">
        <f t="shared" si="1"/>
        <v>0</v>
      </c>
      <c r="Q8" s="84">
        <f>Q6+Q7</f>
        <v>0</v>
      </c>
    </row>
    <row r="9" spans="1:17" ht="17.100000000000001" customHeight="1" x14ac:dyDescent="0.25">
      <c r="A9" s="16"/>
      <c r="B9" s="16"/>
      <c r="C9" s="16"/>
      <c r="D9" s="16"/>
      <c r="E9" s="16"/>
      <c r="F9" s="16"/>
      <c r="G9" s="16"/>
      <c r="H9" s="16"/>
      <c r="I9" s="18"/>
      <c r="J9" s="16"/>
      <c r="K9" s="21"/>
      <c r="L9" s="16"/>
      <c r="M9" s="16"/>
      <c r="N9" s="18"/>
      <c r="O9" s="170"/>
      <c r="P9" s="19"/>
    </row>
    <row r="10" spans="1:17" s="27" customFormat="1" ht="24.6" customHeight="1" x14ac:dyDescent="0.3">
      <c r="A10" s="16"/>
      <c r="B10" s="16"/>
      <c r="C10" s="16"/>
      <c r="D10" s="16"/>
      <c r="E10" s="16"/>
      <c r="F10" s="16"/>
      <c r="G10" s="16"/>
      <c r="H10" s="93"/>
      <c r="I10" s="22"/>
      <c r="J10" s="23" t="s">
        <v>23</v>
      </c>
      <c r="K10" s="24">
        <f>SUM('Annexe 1 Dépenses de personnel'!K13:K992)</f>
        <v>0</v>
      </c>
      <c r="L10" s="25">
        <f>SUM('Annexe 1 Dépenses de personnel'!L13:L992)</f>
        <v>0</v>
      </c>
      <c r="M10" s="16"/>
      <c r="N10" s="16"/>
      <c r="O10" s="26"/>
      <c r="Q10" s="175"/>
    </row>
    <row r="11" spans="1:17" s="28" customFormat="1" ht="56.1" customHeight="1" x14ac:dyDescent="0.3">
      <c r="B11" s="92" t="s">
        <v>24</v>
      </c>
      <c r="C11" s="92" t="s">
        <v>108</v>
      </c>
      <c r="D11" s="92" t="s">
        <v>25</v>
      </c>
      <c r="E11" s="92" t="s">
        <v>81</v>
      </c>
      <c r="F11" s="92" t="s">
        <v>26</v>
      </c>
      <c r="G11" s="92" t="s">
        <v>98</v>
      </c>
      <c r="H11" s="92" t="s">
        <v>123</v>
      </c>
      <c r="I11" s="92" t="s">
        <v>124</v>
      </c>
      <c r="J11" s="92" t="s">
        <v>126</v>
      </c>
      <c r="K11" s="92" t="s">
        <v>176</v>
      </c>
      <c r="L11" s="92" t="s">
        <v>87</v>
      </c>
      <c r="M11" s="92" t="s">
        <v>27</v>
      </c>
      <c r="N11" s="92" t="s">
        <v>88</v>
      </c>
    </row>
    <row r="12" spans="1:17" s="28" customFormat="1" ht="91.2" x14ac:dyDescent="0.3">
      <c r="B12" s="115" t="s">
        <v>146</v>
      </c>
      <c r="C12" s="81" t="s">
        <v>109</v>
      </c>
      <c r="D12" s="79"/>
      <c r="E12" s="81" t="s">
        <v>80</v>
      </c>
      <c r="F12" s="81" t="s">
        <v>82</v>
      </c>
      <c r="G12" s="81" t="s">
        <v>99</v>
      </c>
      <c r="H12" s="81" t="s">
        <v>86</v>
      </c>
      <c r="I12" s="81" t="s">
        <v>125</v>
      </c>
      <c r="J12" s="81" t="s">
        <v>83</v>
      </c>
      <c r="K12" s="81" t="s">
        <v>107</v>
      </c>
      <c r="L12" s="81" t="s">
        <v>84</v>
      </c>
      <c r="M12" s="81" t="s">
        <v>85</v>
      </c>
      <c r="N12" s="80"/>
    </row>
    <row r="13" spans="1:17" ht="26.25" customHeight="1" x14ac:dyDescent="0.25">
      <c r="A13" s="29">
        <v>1</v>
      </c>
      <c r="B13" s="147"/>
      <c r="C13" s="113" t="str">
        <f>IF(B13="Accompagnement mi-parcours contrats MAEC 2024","Mi-parcours",IF(OR(B13="Diagnostics avec a minima une mesure financée MASA",B13="Plans de gestion avec a minima une mesure financée MASA"),"Diag/PG",IF(OR(B13="Formations",B13="Actions complémentaires contribuant aux objectifs du PAEC "),"Form/Complémentaires","Animation")))</f>
        <v>Animation</v>
      </c>
      <c r="D13" s="147"/>
      <c r="E13" s="147"/>
      <c r="F13" s="147"/>
      <c r="G13" s="147"/>
      <c r="H13" s="147"/>
      <c r="I13" s="148"/>
      <c r="J13" s="82" t="str">
        <f>IF(H13&lt;&gt;"",1607*H13,"")</f>
        <v/>
      </c>
      <c r="K13" s="149"/>
      <c r="L13" s="83" t="str">
        <f t="shared" ref="L13:L42" si="2">IF(I13&lt;&gt;"",ROUND(I13/J13,2)*K13,"")</f>
        <v/>
      </c>
      <c r="M13" s="150"/>
      <c r="N13" s="83" t="str">
        <f t="shared" ref="N13:N42" si="3">IF(J13&lt;&gt;"",I13/J13,"")</f>
        <v/>
      </c>
      <c r="P13" s="174"/>
      <c r="Q13" s="160"/>
    </row>
    <row r="14" spans="1:17" s="30" customFormat="1" ht="26.25" customHeight="1" x14ac:dyDescent="0.25">
      <c r="A14" s="29">
        <f>A13+1</f>
        <v>2</v>
      </c>
      <c r="B14" s="147"/>
      <c r="C14" s="113" t="str">
        <f>IF(B14="Accompagnement mi-parcours contrats MAEC 2024","Mi-parcours",IF(OR(B14="Diagnostics avec a minima une mesure financée MASA",B14="Plans de gestion avec a minima une mesure financée MASA"),"Diag/PG",IF(OR(B14="Formations",B14="Actions complémentaires contribuant aux objectifs du PAEC "),"Form/Complémentaires","Animation")))</f>
        <v>Animation</v>
      </c>
      <c r="D14" s="147"/>
      <c r="E14" s="147"/>
      <c r="F14" s="147"/>
      <c r="G14" s="147"/>
      <c r="H14" s="147"/>
      <c r="I14" s="148"/>
      <c r="J14" s="82" t="str">
        <f t="shared" ref="J14:J42" si="4">IF(H14&lt;&gt;"",1607*H14,"")</f>
        <v/>
      </c>
      <c r="K14" s="149"/>
      <c r="L14" s="83" t="str">
        <f t="shared" si="2"/>
        <v/>
      </c>
      <c r="M14" s="150"/>
      <c r="N14" s="83" t="str">
        <f t="shared" si="3"/>
        <v/>
      </c>
      <c r="P14" s="174"/>
    </row>
    <row r="15" spans="1:17" s="30" customFormat="1" ht="26.25" customHeight="1" x14ac:dyDescent="0.25">
      <c r="A15" s="29">
        <f t="shared" ref="A15:A42" si="5">A14+1</f>
        <v>3</v>
      </c>
      <c r="B15" s="147"/>
      <c r="C15" s="113" t="str">
        <f t="shared" ref="C15:C42" si="6">IF(B15="Accompagnement mi-parcours contrats MAEC 2024","Mi-parcours",IF(OR(B15="Diagnostics avec a minima une mesure financée MASA",B15="Plans de gestion avec a minima une mesure financée MASA"),"Diag/PG",IF(OR(B15="Formations",B15="Actions complémentaires contribuant aux objectifs du PAEC "),"Form/Complémentaires","Animation")))</f>
        <v>Animation</v>
      </c>
      <c r="D15" s="147"/>
      <c r="E15" s="147"/>
      <c r="F15" s="147"/>
      <c r="G15" s="147"/>
      <c r="H15" s="147"/>
      <c r="I15" s="148"/>
      <c r="J15" s="82" t="str">
        <f t="shared" si="4"/>
        <v/>
      </c>
      <c r="K15" s="149"/>
      <c r="L15" s="83" t="str">
        <f t="shared" si="2"/>
        <v/>
      </c>
      <c r="M15" s="150"/>
      <c r="N15" s="83" t="str">
        <f t="shared" si="3"/>
        <v/>
      </c>
      <c r="P15" s="174"/>
    </row>
    <row r="16" spans="1:17" s="30" customFormat="1" ht="26.25" customHeight="1" x14ac:dyDescent="0.25">
      <c r="A16" s="29">
        <f t="shared" si="5"/>
        <v>4</v>
      </c>
      <c r="B16" s="147"/>
      <c r="C16" s="113" t="str">
        <f t="shared" si="6"/>
        <v>Animation</v>
      </c>
      <c r="D16" s="147"/>
      <c r="E16" s="147"/>
      <c r="F16" s="147"/>
      <c r="G16" s="147"/>
      <c r="H16" s="147"/>
      <c r="I16" s="148"/>
      <c r="J16" s="82" t="str">
        <f t="shared" si="4"/>
        <v/>
      </c>
      <c r="K16" s="149"/>
      <c r="L16" s="83" t="str">
        <f t="shared" si="2"/>
        <v/>
      </c>
      <c r="M16" s="150"/>
      <c r="N16" s="83" t="str">
        <f t="shared" si="3"/>
        <v/>
      </c>
    </row>
    <row r="17" spans="1:14" s="30" customFormat="1" ht="26.25" customHeight="1" x14ac:dyDescent="0.25">
      <c r="A17" s="29">
        <f t="shared" si="5"/>
        <v>5</v>
      </c>
      <c r="B17" s="147"/>
      <c r="C17" s="113" t="str">
        <f t="shared" si="6"/>
        <v>Animation</v>
      </c>
      <c r="D17" s="147"/>
      <c r="E17" s="147"/>
      <c r="F17" s="147"/>
      <c r="G17" s="147"/>
      <c r="H17" s="147"/>
      <c r="I17" s="148"/>
      <c r="J17" s="82" t="str">
        <f t="shared" si="4"/>
        <v/>
      </c>
      <c r="K17" s="149"/>
      <c r="L17" s="83" t="str">
        <f t="shared" si="2"/>
        <v/>
      </c>
      <c r="M17" s="150"/>
      <c r="N17" s="83" t="str">
        <f t="shared" si="3"/>
        <v/>
      </c>
    </row>
    <row r="18" spans="1:14" s="30" customFormat="1" ht="26.25" customHeight="1" x14ac:dyDescent="0.25">
      <c r="A18" s="29">
        <f t="shared" si="5"/>
        <v>6</v>
      </c>
      <c r="B18" s="147"/>
      <c r="C18" s="113" t="str">
        <f t="shared" si="6"/>
        <v>Animation</v>
      </c>
      <c r="D18" s="147"/>
      <c r="E18" s="147"/>
      <c r="F18" s="147"/>
      <c r="G18" s="147"/>
      <c r="H18" s="147"/>
      <c r="I18" s="148"/>
      <c r="J18" s="82" t="str">
        <f t="shared" si="4"/>
        <v/>
      </c>
      <c r="K18" s="149"/>
      <c r="L18" s="83" t="str">
        <f t="shared" si="2"/>
        <v/>
      </c>
      <c r="M18" s="150"/>
      <c r="N18" s="83" t="str">
        <f t="shared" si="3"/>
        <v/>
      </c>
    </row>
    <row r="19" spans="1:14" s="30" customFormat="1" ht="26.25" customHeight="1" x14ac:dyDescent="0.25">
      <c r="A19" s="29">
        <f t="shared" si="5"/>
        <v>7</v>
      </c>
      <c r="B19" s="147"/>
      <c r="C19" s="113" t="str">
        <f t="shared" si="6"/>
        <v>Animation</v>
      </c>
      <c r="D19" s="147"/>
      <c r="E19" s="147"/>
      <c r="F19" s="147"/>
      <c r="G19" s="147"/>
      <c r="H19" s="147"/>
      <c r="I19" s="148"/>
      <c r="J19" s="82" t="str">
        <f t="shared" si="4"/>
        <v/>
      </c>
      <c r="K19" s="149"/>
      <c r="L19" s="83" t="str">
        <f t="shared" si="2"/>
        <v/>
      </c>
      <c r="M19" s="150"/>
      <c r="N19" s="83" t="str">
        <f t="shared" si="3"/>
        <v/>
      </c>
    </row>
    <row r="20" spans="1:14" s="30" customFormat="1" ht="26.25" customHeight="1" x14ac:dyDescent="0.25">
      <c r="A20" s="29">
        <f t="shared" si="5"/>
        <v>8</v>
      </c>
      <c r="B20" s="147"/>
      <c r="C20" s="113" t="str">
        <f t="shared" si="6"/>
        <v>Animation</v>
      </c>
      <c r="D20" s="147"/>
      <c r="E20" s="147"/>
      <c r="F20" s="147"/>
      <c r="G20" s="147"/>
      <c r="H20" s="147"/>
      <c r="I20" s="148"/>
      <c r="J20" s="82" t="str">
        <f t="shared" si="4"/>
        <v/>
      </c>
      <c r="K20" s="149"/>
      <c r="L20" s="83" t="str">
        <f t="shared" si="2"/>
        <v/>
      </c>
      <c r="M20" s="150"/>
      <c r="N20" s="83" t="str">
        <f t="shared" si="3"/>
        <v/>
      </c>
    </row>
    <row r="21" spans="1:14" s="30" customFormat="1" ht="26.25" customHeight="1" x14ac:dyDescent="0.25">
      <c r="A21" s="29">
        <f t="shared" si="5"/>
        <v>9</v>
      </c>
      <c r="B21" s="147"/>
      <c r="C21" s="113" t="str">
        <f t="shared" si="6"/>
        <v>Animation</v>
      </c>
      <c r="D21" s="147"/>
      <c r="E21" s="147"/>
      <c r="F21" s="147"/>
      <c r="G21" s="147"/>
      <c r="H21" s="147"/>
      <c r="I21" s="148"/>
      <c r="J21" s="82" t="str">
        <f t="shared" si="4"/>
        <v/>
      </c>
      <c r="K21" s="149"/>
      <c r="L21" s="83" t="str">
        <f t="shared" si="2"/>
        <v/>
      </c>
      <c r="M21" s="150"/>
      <c r="N21" s="83" t="str">
        <f t="shared" si="3"/>
        <v/>
      </c>
    </row>
    <row r="22" spans="1:14" s="30" customFormat="1" ht="26.25" customHeight="1" x14ac:dyDescent="0.25">
      <c r="A22" s="29">
        <f t="shared" si="5"/>
        <v>10</v>
      </c>
      <c r="B22" s="147"/>
      <c r="C22" s="113" t="str">
        <f t="shared" si="6"/>
        <v>Animation</v>
      </c>
      <c r="D22" s="147"/>
      <c r="E22" s="147"/>
      <c r="F22" s="147"/>
      <c r="G22" s="147"/>
      <c r="H22" s="147"/>
      <c r="I22" s="148"/>
      <c r="J22" s="82" t="str">
        <f t="shared" si="4"/>
        <v/>
      </c>
      <c r="K22" s="149"/>
      <c r="L22" s="83" t="str">
        <f t="shared" si="2"/>
        <v/>
      </c>
      <c r="M22" s="150"/>
      <c r="N22" s="83" t="str">
        <f t="shared" si="3"/>
        <v/>
      </c>
    </row>
    <row r="23" spans="1:14" ht="26.25" customHeight="1" x14ac:dyDescent="0.25">
      <c r="A23" s="29">
        <f t="shared" si="5"/>
        <v>11</v>
      </c>
      <c r="B23" s="147"/>
      <c r="C23" s="113" t="str">
        <f t="shared" si="6"/>
        <v>Animation</v>
      </c>
      <c r="D23" s="147"/>
      <c r="E23" s="147"/>
      <c r="F23" s="147"/>
      <c r="G23" s="147"/>
      <c r="H23" s="147"/>
      <c r="I23" s="148"/>
      <c r="J23" s="82" t="str">
        <f t="shared" si="4"/>
        <v/>
      </c>
      <c r="K23" s="149"/>
      <c r="L23" s="83" t="str">
        <f t="shared" si="2"/>
        <v/>
      </c>
      <c r="M23" s="150"/>
      <c r="N23" s="83" t="str">
        <f t="shared" si="3"/>
        <v/>
      </c>
    </row>
    <row r="24" spans="1:14" ht="26.25" customHeight="1" x14ac:dyDescent="0.25">
      <c r="A24" s="29">
        <f t="shared" si="5"/>
        <v>12</v>
      </c>
      <c r="B24" s="147"/>
      <c r="C24" s="113" t="str">
        <f t="shared" si="6"/>
        <v>Animation</v>
      </c>
      <c r="D24" s="147"/>
      <c r="E24" s="147"/>
      <c r="F24" s="147"/>
      <c r="G24" s="147"/>
      <c r="H24" s="147"/>
      <c r="I24" s="148"/>
      <c r="J24" s="82" t="str">
        <f t="shared" si="4"/>
        <v/>
      </c>
      <c r="K24" s="149"/>
      <c r="L24" s="83" t="str">
        <f t="shared" si="2"/>
        <v/>
      </c>
      <c r="M24" s="150"/>
      <c r="N24" s="83" t="str">
        <f t="shared" si="3"/>
        <v/>
      </c>
    </row>
    <row r="25" spans="1:14" ht="26.25" customHeight="1" x14ac:dyDescent="0.25">
      <c r="A25" s="29">
        <f t="shared" si="5"/>
        <v>13</v>
      </c>
      <c r="B25" s="147"/>
      <c r="C25" s="113" t="str">
        <f t="shared" si="6"/>
        <v>Animation</v>
      </c>
      <c r="D25" s="147"/>
      <c r="E25" s="147"/>
      <c r="F25" s="147"/>
      <c r="G25" s="147"/>
      <c r="H25" s="147"/>
      <c r="I25" s="148"/>
      <c r="J25" s="82" t="str">
        <f t="shared" si="4"/>
        <v/>
      </c>
      <c r="K25" s="149"/>
      <c r="L25" s="83" t="str">
        <f t="shared" si="2"/>
        <v/>
      </c>
      <c r="M25" s="150"/>
      <c r="N25" s="83" t="str">
        <f t="shared" si="3"/>
        <v/>
      </c>
    </row>
    <row r="26" spans="1:14" ht="26.25" customHeight="1" x14ac:dyDescent="0.25">
      <c r="A26" s="29">
        <f t="shared" si="5"/>
        <v>14</v>
      </c>
      <c r="B26" s="147"/>
      <c r="C26" s="113" t="str">
        <f t="shared" si="6"/>
        <v>Animation</v>
      </c>
      <c r="D26" s="147"/>
      <c r="E26" s="147"/>
      <c r="F26" s="147"/>
      <c r="G26" s="147"/>
      <c r="H26" s="147"/>
      <c r="I26" s="148"/>
      <c r="J26" s="82" t="str">
        <f t="shared" si="4"/>
        <v/>
      </c>
      <c r="K26" s="149"/>
      <c r="L26" s="83" t="str">
        <f t="shared" si="2"/>
        <v/>
      </c>
      <c r="M26" s="150"/>
      <c r="N26" s="83" t="str">
        <f t="shared" si="3"/>
        <v/>
      </c>
    </row>
    <row r="27" spans="1:14" ht="26.25" customHeight="1" x14ac:dyDescent="0.25">
      <c r="A27" s="29">
        <f t="shared" si="5"/>
        <v>15</v>
      </c>
      <c r="B27" s="147"/>
      <c r="C27" s="113" t="str">
        <f t="shared" si="6"/>
        <v>Animation</v>
      </c>
      <c r="D27" s="147"/>
      <c r="E27" s="147"/>
      <c r="F27" s="147"/>
      <c r="G27" s="147"/>
      <c r="H27" s="147"/>
      <c r="I27" s="148"/>
      <c r="J27" s="82" t="str">
        <f t="shared" si="4"/>
        <v/>
      </c>
      <c r="K27" s="149"/>
      <c r="L27" s="83" t="str">
        <f t="shared" si="2"/>
        <v/>
      </c>
      <c r="M27" s="150"/>
      <c r="N27" s="83" t="str">
        <f t="shared" si="3"/>
        <v/>
      </c>
    </row>
    <row r="28" spans="1:14" ht="26.25" customHeight="1" x14ac:dyDescent="0.25">
      <c r="A28" s="29">
        <f t="shared" si="5"/>
        <v>16</v>
      </c>
      <c r="B28" s="147"/>
      <c r="C28" s="113" t="str">
        <f t="shared" si="6"/>
        <v>Animation</v>
      </c>
      <c r="D28" s="147"/>
      <c r="E28" s="147"/>
      <c r="F28" s="147"/>
      <c r="G28" s="147"/>
      <c r="H28" s="147"/>
      <c r="I28" s="148"/>
      <c r="J28" s="82" t="str">
        <f t="shared" si="4"/>
        <v/>
      </c>
      <c r="K28" s="149"/>
      <c r="L28" s="83" t="str">
        <f t="shared" si="2"/>
        <v/>
      </c>
      <c r="M28" s="150"/>
      <c r="N28" s="83" t="str">
        <f t="shared" si="3"/>
        <v/>
      </c>
    </row>
    <row r="29" spans="1:14" ht="26.25" customHeight="1" x14ac:dyDescent="0.25">
      <c r="A29" s="29">
        <f t="shared" si="5"/>
        <v>17</v>
      </c>
      <c r="B29" s="147"/>
      <c r="C29" s="113" t="str">
        <f t="shared" si="6"/>
        <v>Animation</v>
      </c>
      <c r="D29" s="147"/>
      <c r="E29" s="147"/>
      <c r="F29" s="147"/>
      <c r="G29" s="147"/>
      <c r="H29" s="147"/>
      <c r="I29" s="148"/>
      <c r="J29" s="82" t="str">
        <f t="shared" si="4"/>
        <v/>
      </c>
      <c r="K29" s="149"/>
      <c r="L29" s="83" t="str">
        <f t="shared" si="2"/>
        <v/>
      </c>
      <c r="M29" s="150"/>
      <c r="N29" s="83" t="str">
        <f t="shared" si="3"/>
        <v/>
      </c>
    </row>
    <row r="30" spans="1:14" ht="26.25" customHeight="1" x14ac:dyDescent="0.25">
      <c r="A30" s="29">
        <f t="shared" si="5"/>
        <v>18</v>
      </c>
      <c r="B30" s="147"/>
      <c r="C30" s="113" t="str">
        <f t="shared" si="6"/>
        <v>Animation</v>
      </c>
      <c r="D30" s="147"/>
      <c r="E30" s="147"/>
      <c r="F30" s="147"/>
      <c r="G30" s="147"/>
      <c r="H30" s="147"/>
      <c r="I30" s="148"/>
      <c r="J30" s="82" t="str">
        <f t="shared" si="4"/>
        <v/>
      </c>
      <c r="K30" s="149"/>
      <c r="L30" s="83" t="str">
        <f t="shared" si="2"/>
        <v/>
      </c>
      <c r="M30" s="150"/>
      <c r="N30" s="83" t="str">
        <f t="shared" si="3"/>
        <v/>
      </c>
    </row>
    <row r="31" spans="1:14" ht="26.25" customHeight="1" x14ac:dyDescent="0.25">
      <c r="A31" s="29">
        <f t="shared" si="5"/>
        <v>19</v>
      </c>
      <c r="B31" s="147"/>
      <c r="C31" s="113" t="str">
        <f t="shared" si="6"/>
        <v>Animation</v>
      </c>
      <c r="D31" s="147"/>
      <c r="E31" s="147"/>
      <c r="F31" s="147"/>
      <c r="G31" s="147"/>
      <c r="H31" s="147"/>
      <c r="I31" s="148"/>
      <c r="J31" s="82" t="str">
        <f t="shared" si="4"/>
        <v/>
      </c>
      <c r="K31" s="149"/>
      <c r="L31" s="83" t="str">
        <f t="shared" si="2"/>
        <v/>
      </c>
      <c r="M31" s="150"/>
      <c r="N31" s="83" t="str">
        <f t="shared" si="3"/>
        <v/>
      </c>
    </row>
    <row r="32" spans="1:14" ht="26.25" customHeight="1" x14ac:dyDescent="0.25">
      <c r="A32" s="29">
        <f t="shared" si="5"/>
        <v>20</v>
      </c>
      <c r="B32" s="147"/>
      <c r="C32" s="113" t="str">
        <f t="shared" si="6"/>
        <v>Animation</v>
      </c>
      <c r="D32" s="147"/>
      <c r="E32" s="147"/>
      <c r="F32" s="147"/>
      <c r="G32" s="147"/>
      <c r="H32" s="147"/>
      <c r="I32" s="148"/>
      <c r="J32" s="82" t="str">
        <f t="shared" si="4"/>
        <v/>
      </c>
      <c r="K32" s="149"/>
      <c r="L32" s="83" t="str">
        <f t="shared" si="2"/>
        <v/>
      </c>
      <c r="M32" s="150"/>
      <c r="N32" s="83" t="str">
        <f t="shared" si="3"/>
        <v/>
      </c>
    </row>
    <row r="33" spans="1:14" ht="20.100000000000001" customHeight="1" x14ac:dyDescent="0.25">
      <c r="A33" s="29">
        <f t="shared" si="5"/>
        <v>21</v>
      </c>
      <c r="B33" s="147"/>
      <c r="C33" s="113" t="str">
        <f t="shared" si="6"/>
        <v>Animation</v>
      </c>
      <c r="D33" s="147"/>
      <c r="E33" s="147"/>
      <c r="F33" s="147"/>
      <c r="G33" s="147"/>
      <c r="H33" s="147"/>
      <c r="I33" s="148"/>
      <c r="J33" s="82" t="str">
        <f t="shared" si="4"/>
        <v/>
      </c>
      <c r="K33" s="149"/>
      <c r="L33" s="83" t="str">
        <f t="shared" si="2"/>
        <v/>
      </c>
      <c r="M33" s="150"/>
      <c r="N33" s="83" t="str">
        <f t="shared" si="3"/>
        <v/>
      </c>
    </row>
    <row r="34" spans="1:14" ht="20.100000000000001" customHeight="1" x14ac:dyDescent="0.25">
      <c r="A34" s="29">
        <f t="shared" si="5"/>
        <v>22</v>
      </c>
      <c r="B34" s="147"/>
      <c r="C34" s="113" t="str">
        <f t="shared" si="6"/>
        <v>Animation</v>
      </c>
      <c r="D34" s="147"/>
      <c r="E34" s="147"/>
      <c r="F34" s="147"/>
      <c r="G34" s="147"/>
      <c r="H34" s="147"/>
      <c r="I34" s="148"/>
      <c r="J34" s="82" t="str">
        <f t="shared" si="4"/>
        <v/>
      </c>
      <c r="K34" s="149"/>
      <c r="L34" s="83" t="str">
        <f t="shared" si="2"/>
        <v/>
      </c>
      <c r="M34" s="150"/>
      <c r="N34" s="83" t="str">
        <f t="shared" si="3"/>
        <v/>
      </c>
    </row>
    <row r="35" spans="1:14" ht="20.100000000000001" customHeight="1" x14ac:dyDescent="0.25">
      <c r="A35" s="29">
        <f t="shared" si="5"/>
        <v>23</v>
      </c>
      <c r="B35" s="147"/>
      <c r="C35" s="113" t="str">
        <f t="shared" si="6"/>
        <v>Animation</v>
      </c>
      <c r="D35" s="147"/>
      <c r="E35" s="147"/>
      <c r="F35" s="147"/>
      <c r="G35" s="147"/>
      <c r="H35" s="147"/>
      <c r="I35" s="148"/>
      <c r="J35" s="82" t="str">
        <f t="shared" si="4"/>
        <v/>
      </c>
      <c r="K35" s="149"/>
      <c r="L35" s="83" t="str">
        <f t="shared" si="2"/>
        <v/>
      </c>
      <c r="M35" s="150"/>
      <c r="N35" s="83" t="str">
        <f t="shared" si="3"/>
        <v/>
      </c>
    </row>
    <row r="36" spans="1:14" ht="20.100000000000001" customHeight="1" x14ac:dyDescent="0.25">
      <c r="A36" s="29">
        <f t="shared" si="5"/>
        <v>24</v>
      </c>
      <c r="B36" s="147"/>
      <c r="C36" s="113" t="str">
        <f t="shared" si="6"/>
        <v>Animation</v>
      </c>
      <c r="D36" s="147"/>
      <c r="E36" s="147"/>
      <c r="F36" s="147"/>
      <c r="G36" s="147"/>
      <c r="H36" s="147"/>
      <c r="I36" s="148"/>
      <c r="J36" s="82" t="str">
        <f t="shared" si="4"/>
        <v/>
      </c>
      <c r="K36" s="149"/>
      <c r="L36" s="83" t="str">
        <f t="shared" si="2"/>
        <v/>
      </c>
      <c r="M36" s="150"/>
      <c r="N36" s="83" t="str">
        <f t="shared" si="3"/>
        <v/>
      </c>
    </row>
    <row r="37" spans="1:14" ht="20.100000000000001" customHeight="1" x14ac:dyDescent="0.25">
      <c r="A37" s="29">
        <f t="shared" si="5"/>
        <v>25</v>
      </c>
      <c r="B37" s="147"/>
      <c r="C37" s="113" t="str">
        <f t="shared" si="6"/>
        <v>Animation</v>
      </c>
      <c r="D37" s="147"/>
      <c r="E37" s="147"/>
      <c r="F37" s="147"/>
      <c r="G37" s="147"/>
      <c r="H37" s="147"/>
      <c r="I37" s="148"/>
      <c r="J37" s="82" t="str">
        <f t="shared" si="4"/>
        <v/>
      </c>
      <c r="K37" s="149"/>
      <c r="L37" s="83" t="str">
        <f t="shared" si="2"/>
        <v/>
      </c>
      <c r="M37" s="150"/>
      <c r="N37" s="83" t="str">
        <f t="shared" si="3"/>
        <v/>
      </c>
    </row>
    <row r="38" spans="1:14" ht="20.100000000000001" customHeight="1" x14ac:dyDescent="0.25">
      <c r="A38" s="29">
        <f t="shared" si="5"/>
        <v>26</v>
      </c>
      <c r="B38" s="147"/>
      <c r="C38" s="113" t="str">
        <f t="shared" si="6"/>
        <v>Animation</v>
      </c>
      <c r="D38" s="147"/>
      <c r="E38" s="147"/>
      <c r="F38" s="147"/>
      <c r="G38" s="147"/>
      <c r="H38" s="147"/>
      <c r="I38" s="148"/>
      <c r="J38" s="82" t="str">
        <f t="shared" si="4"/>
        <v/>
      </c>
      <c r="K38" s="149"/>
      <c r="L38" s="83" t="str">
        <f t="shared" si="2"/>
        <v/>
      </c>
      <c r="M38" s="150"/>
      <c r="N38" s="83" t="str">
        <f t="shared" si="3"/>
        <v/>
      </c>
    </row>
    <row r="39" spans="1:14" ht="20.100000000000001" customHeight="1" x14ac:dyDescent="0.25">
      <c r="A39" s="29">
        <f t="shared" si="5"/>
        <v>27</v>
      </c>
      <c r="B39" s="147"/>
      <c r="C39" s="113" t="str">
        <f t="shared" si="6"/>
        <v>Animation</v>
      </c>
      <c r="D39" s="147"/>
      <c r="E39" s="147"/>
      <c r="F39" s="147"/>
      <c r="G39" s="147"/>
      <c r="H39" s="147"/>
      <c r="I39" s="148"/>
      <c r="J39" s="82" t="str">
        <f t="shared" si="4"/>
        <v/>
      </c>
      <c r="K39" s="149"/>
      <c r="L39" s="83" t="str">
        <f t="shared" si="2"/>
        <v/>
      </c>
      <c r="M39" s="150"/>
      <c r="N39" s="83" t="str">
        <f t="shared" si="3"/>
        <v/>
      </c>
    </row>
    <row r="40" spans="1:14" ht="20.100000000000001" customHeight="1" x14ac:dyDescent="0.25">
      <c r="A40" s="29">
        <f t="shared" si="5"/>
        <v>28</v>
      </c>
      <c r="B40" s="147"/>
      <c r="C40" s="113" t="str">
        <f t="shared" si="6"/>
        <v>Animation</v>
      </c>
      <c r="D40" s="147"/>
      <c r="E40" s="147"/>
      <c r="F40" s="147"/>
      <c r="G40" s="147"/>
      <c r="H40" s="147"/>
      <c r="I40" s="148"/>
      <c r="J40" s="82" t="str">
        <f t="shared" si="4"/>
        <v/>
      </c>
      <c r="K40" s="149"/>
      <c r="L40" s="83" t="str">
        <f t="shared" si="2"/>
        <v/>
      </c>
      <c r="M40" s="150"/>
      <c r="N40" s="83" t="str">
        <f t="shared" si="3"/>
        <v/>
      </c>
    </row>
    <row r="41" spans="1:14" ht="20.100000000000001" customHeight="1" x14ac:dyDescent="0.25">
      <c r="A41" s="29">
        <f t="shared" si="5"/>
        <v>29</v>
      </c>
      <c r="B41" s="147"/>
      <c r="C41" s="113" t="str">
        <f t="shared" si="6"/>
        <v>Animation</v>
      </c>
      <c r="D41" s="147"/>
      <c r="E41" s="147"/>
      <c r="F41" s="147"/>
      <c r="G41" s="147"/>
      <c r="H41" s="147"/>
      <c r="I41" s="148"/>
      <c r="J41" s="82" t="str">
        <f t="shared" si="4"/>
        <v/>
      </c>
      <c r="K41" s="149"/>
      <c r="L41" s="83" t="str">
        <f t="shared" si="2"/>
        <v/>
      </c>
      <c r="M41" s="150"/>
      <c r="N41" s="83" t="str">
        <f t="shared" si="3"/>
        <v/>
      </c>
    </row>
    <row r="42" spans="1:14" ht="20.100000000000001" customHeight="1" x14ac:dyDescent="0.25">
      <c r="A42" s="29">
        <f t="shared" si="5"/>
        <v>30</v>
      </c>
      <c r="B42" s="147"/>
      <c r="C42" s="113" t="str">
        <f t="shared" si="6"/>
        <v>Animation</v>
      </c>
      <c r="D42" s="147"/>
      <c r="E42" s="147"/>
      <c r="F42" s="147"/>
      <c r="G42" s="147"/>
      <c r="H42" s="147"/>
      <c r="I42" s="148"/>
      <c r="J42" s="82" t="str">
        <f t="shared" si="4"/>
        <v/>
      </c>
      <c r="K42" s="149"/>
      <c r="L42" s="83" t="str">
        <f t="shared" si="2"/>
        <v/>
      </c>
      <c r="M42" s="150"/>
      <c r="N42" s="83" t="str">
        <f t="shared" si="3"/>
        <v/>
      </c>
    </row>
    <row r="43" spans="1:14" ht="13.8" x14ac:dyDescent="0.25">
      <c r="A43" s="20"/>
      <c r="B43" s="20"/>
      <c r="C43" s="20"/>
      <c r="D43" s="20"/>
      <c r="E43" s="20"/>
      <c r="H43" s="16"/>
      <c r="J43" s="20"/>
      <c r="K43" s="20"/>
      <c r="L43" s="20"/>
      <c r="M43" s="20"/>
      <c r="N43" s="20"/>
    </row>
    <row r="45" spans="1:14" x14ac:dyDescent="0.25">
      <c r="L45" s="160"/>
    </row>
  </sheetData>
  <sheetProtection selectLockedCells="1" selectUnlockedCells="1"/>
  <autoFilter ref="A12:N42" xr:uid="{00000000-0009-0000-0000-000001000000}"/>
  <mergeCells count="15">
    <mergeCell ref="A8:B8"/>
    <mergeCell ref="A1:J1"/>
    <mergeCell ref="C5:E6"/>
    <mergeCell ref="C4:E4"/>
    <mergeCell ref="C7:E7"/>
    <mergeCell ref="C8:E8"/>
    <mergeCell ref="G5:J5"/>
    <mergeCell ref="G6:J6"/>
    <mergeCell ref="G7:J7"/>
    <mergeCell ref="G8:J8"/>
    <mergeCell ref="L1:M1"/>
    <mergeCell ref="A4:B4"/>
    <mergeCell ref="A5:B6"/>
    <mergeCell ref="L2:M2"/>
    <mergeCell ref="A7:B7"/>
  </mergeCells>
  <phoneticPr fontId="57" type="noConversion"/>
  <dataValidations count="2">
    <dataValidation type="list" operator="equal" allowBlank="1" showErrorMessage="1" sqref="M13:M42" xr:uid="{00000000-0002-0000-0100-000000000000}">
      <formula1>"Oui,Non,Autres justificatifs"</formula1>
      <formula2>0</formula2>
    </dataValidation>
    <dataValidation operator="equal" allowBlank="1" showErrorMessage="1" sqref="N1" xr:uid="{00000000-0002-0000-0100-000001000000}">
      <formula1>0</formula1>
      <formula2>0</formula2>
    </dataValidation>
  </dataValidations>
  <printOptions horizontalCentered="1"/>
  <pageMargins left="0.23622047244094491" right="0.23622047244094491" top="0.74803149606299213" bottom="0.74803149606299213" header="0.31496062992125984" footer="0.31496062992125984"/>
  <pageSetup paperSize="8" scale="70" fitToHeight="0" orientation="landscape" useFirstPageNumber="1" horizontalDpi="300" verticalDpi="300" r:id="rId1"/>
  <headerFooter alignWithMargins="0">
    <oddHeader>&amp;LEtat récapitulatif des dépenses  de personnel&amp;C&amp;F&amp;RPage &amp;P/&amp;N</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2000000}">
          <x14:formula1>
            <xm:f>Paramètres!$E$3:$E$5</xm:f>
          </x14:formula1>
          <xm:sqref>G13:G42</xm:sqref>
        </x14:dataValidation>
        <x14:dataValidation type="list" allowBlank="1" showInputMessage="1" showErrorMessage="1" xr:uid="{00000000-0002-0000-0100-000003000000}">
          <x14:formula1>
            <xm:f>Paramètres!$D$3:$D$14</xm:f>
          </x14:formula1>
          <xm:sqref>F13:F42</xm:sqref>
        </x14:dataValidation>
        <x14:dataValidation type="list" allowBlank="1" showInputMessage="1" showErrorMessage="1" xr:uid="{00000000-0002-0000-0100-000004000000}">
          <x14:formula1>
            <xm:f>Paramètres!$B$3:$B$12</xm:f>
          </x14:formula1>
          <xm:sqref>B13:B42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966FF"/>
    <pageSetUpPr fitToPage="1"/>
  </sheetPr>
  <dimension ref="A1:P157"/>
  <sheetViews>
    <sheetView topLeftCell="E1" zoomScale="90" zoomScaleNormal="90" workbookViewId="0">
      <selection activeCell="M9" sqref="M9"/>
    </sheetView>
  </sheetViews>
  <sheetFormatPr baseColWidth="10" defaultColWidth="11" defaultRowHeight="13.2" x14ac:dyDescent="0.25"/>
  <cols>
    <col min="1" max="1" width="3.21875" style="14" customWidth="1"/>
    <col min="2" max="2" width="52.44140625" style="37" customWidth="1"/>
    <col min="3" max="3" width="21.21875" style="37" customWidth="1"/>
    <col min="4" max="4" width="26.5546875" style="37" customWidth="1"/>
    <col min="5" max="6" width="36.77734375" style="37" customWidth="1"/>
    <col min="7" max="7" width="24.44140625" style="37" customWidth="1"/>
    <col min="8" max="8" width="18.44140625" style="37" customWidth="1"/>
    <col min="9" max="9" width="21.21875" style="53" customWidth="1"/>
    <col min="10" max="10" width="17.5546875" style="53" customWidth="1"/>
    <col min="11" max="11" width="15.44140625" style="53" customWidth="1"/>
    <col min="12" max="13" width="15.21875" style="32" customWidth="1"/>
    <col min="14" max="14" width="13" style="14" customWidth="1"/>
    <col min="15" max="15" width="16.44140625" style="14" customWidth="1"/>
    <col min="16" max="16" width="24.44140625" style="14" customWidth="1"/>
    <col min="17" max="16384" width="11" style="14"/>
  </cols>
  <sheetData>
    <row r="1" spans="1:16" ht="45.6" customHeight="1" x14ac:dyDescent="0.25">
      <c r="A1" s="204" t="s">
        <v>28</v>
      </c>
      <c r="B1" s="205"/>
      <c r="C1" s="205"/>
      <c r="D1" s="205"/>
      <c r="E1" s="205"/>
      <c r="F1" s="101"/>
      <c r="G1" s="33"/>
      <c r="H1" s="34"/>
      <c r="I1" s="34"/>
      <c r="J1" s="35"/>
      <c r="K1" s="36"/>
      <c r="L1" s="14"/>
      <c r="M1" s="14"/>
    </row>
    <row r="2" spans="1:16" ht="34.200000000000003" x14ac:dyDescent="0.25">
      <c r="A2" s="33"/>
      <c r="B2" s="33"/>
      <c r="C2" s="33"/>
      <c r="D2" s="33"/>
      <c r="E2" s="33"/>
      <c r="F2" s="33"/>
      <c r="G2" s="34"/>
      <c r="H2" s="34"/>
      <c r="I2" s="92" t="s">
        <v>30</v>
      </c>
      <c r="J2" s="92" t="s">
        <v>104</v>
      </c>
      <c r="K2" s="92" t="s">
        <v>105</v>
      </c>
      <c r="L2" s="92" t="s">
        <v>276</v>
      </c>
      <c r="M2" s="92" t="s">
        <v>277</v>
      </c>
      <c r="N2" s="92" t="s">
        <v>278</v>
      </c>
      <c r="O2" s="92" t="s">
        <v>257</v>
      </c>
    </row>
    <row r="3" spans="1:16" s="33" customFormat="1" ht="26.55" customHeight="1" x14ac:dyDescent="0.25">
      <c r="A3" s="191" t="s">
        <v>14</v>
      </c>
      <c r="B3" s="191"/>
      <c r="C3" s="94">
        <f>ACCUEIL!B6</f>
        <v>0</v>
      </c>
      <c r="D3" s="94"/>
      <c r="F3" s="98" t="s">
        <v>29</v>
      </c>
      <c r="G3" s="99"/>
      <c r="H3" s="99"/>
      <c r="I3" s="102">
        <f>SUM(K14:K999)</f>
        <v>0</v>
      </c>
      <c r="J3" s="103">
        <f>SUMIF(C16:C999,"Diag/PG",K16:K999)</f>
        <v>0</v>
      </c>
      <c r="K3" s="103">
        <f>SUMIF(C16:C999,"Form/Complémentaires",K16:K999)</f>
        <v>0</v>
      </c>
      <c r="L3" s="103">
        <f>SUMIFS(K16:K999,C16:C999,"Animation",F16:F999,"Jusque mi-Septembre 2025")</f>
        <v>0</v>
      </c>
      <c r="M3" s="103">
        <f>SUMIFS(K16:K999,C16:C999,"Animation",F16:F999,"mi-Sept -&gt; Dec 2025")</f>
        <v>0</v>
      </c>
      <c r="N3" s="103">
        <f>SUMIFS(K16:K999,C16:C999,"Animation",F16:F999,"2026")</f>
        <v>0</v>
      </c>
      <c r="O3" s="103">
        <f>SUMIF(C16:C999,"Mi-parcours",K16:K999)</f>
        <v>0</v>
      </c>
    </row>
    <row r="4" spans="1:16" ht="26.55" customHeight="1" x14ac:dyDescent="0.25">
      <c r="A4" s="206" t="s">
        <v>12</v>
      </c>
      <c r="B4" s="206"/>
      <c r="C4" s="208" t="str">
        <f>ACCUEIL!B3</f>
        <v>Actions d'animation relatives aux mesures agro-environnementales et climatiques</v>
      </c>
      <c r="D4" s="208"/>
      <c r="E4" s="33"/>
      <c r="F4" s="98" t="s">
        <v>110</v>
      </c>
      <c r="G4" s="99"/>
      <c r="H4" s="99"/>
      <c r="I4" s="102">
        <f>I5+I6</f>
        <v>0</v>
      </c>
      <c r="J4" s="102">
        <f t="shared" ref="J4:O4" si="0">J5+J6</f>
        <v>0</v>
      </c>
      <c r="K4" s="102">
        <f t="shared" si="0"/>
        <v>0</v>
      </c>
      <c r="L4" s="102">
        <f t="shared" si="0"/>
        <v>0</v>
      </c>
      <c r="M4" s="102">
        <f t="shared" si="0"/>
        <v>0</v>
      </c>
      <c r="N4" s="102">
        <f t="shared" si="0"/>
        <v>0</v>
      </c>
      <c r="O4" s="102">
        <f t="shared" si="0"/>
        <v>0</v>
      </c>
    </row>
    <row r="5" spans="1:16" ht="26.55" customHeight="1" x14ac:dyDescent="0.25">
      <c r="A5" s="207"/>
      <c r="B5" s="207"/>
      <c r="C5" s="209"/>
      <c r="D5" s="209"/>
      <c r="E5" s="33"/>
      <c r="F5" s="98" t="s">
        <v>111</v>
      </c>
      <c r="G5" s="99"/>
      <c r="H5" s="99"/>
      <c r="I5" s="102">
        <f>SUM(H16:H999)</f>
        <v>0</v>
      </c>
      <c r="J5" s="103">
        <f>SUMIF(C16:C999,"Diag/PG",H16:H999)</f>
        <v>0</v>
      </c>
      <c r="K5" s="103">
        <f>SUMIF(C16:C999,"Form/Complémentaires",H16:H999)</f>
        <v>0</v>
      </c>
      <c r="L5" s="103">
        <f>SUMIFS(H16:H999,C16:C999,"Animation",F16:F999,"Jusque mi-Septembre 2025")</f>
        <v>0</v>
      </c>
      <c r="M5" s="103">
        <f>SUMIFS(H16:H999,C16:C999,"Animation",F16:F999,"mi-Sept -&gt; Dec 2025")</f>
        <v>0</v>
      </c>
      <c r="N5" s="103">
        <f>SUMIFS(H16:H999,C16:C999,"Animation",F16:F999,"2026")</f>
        <v>0</v>
      </c>
      <c r="O5" s="103">
        <f>SUMIF(C16:C999,"Mi-parcours",H16:H999)</f>
        <v>0</v>
      </c>
    </row>
    <row r="6" spans="1:16" ht="26.55" customHeight="1" x14ac:dyDescent="0.25">
      <c r="A6" s="195" t="s">
        <v>0</v>
      </c>
      <c r="B6" s="195"/>
      <c r="C6" s="217" t="str">
        <f>ACCUEIL!B4</f>
        <v>Animation de PAEC à partir de 2026</v>
      </c>
      <c r="D6" s="218"/>
      <c r="E6" s="33"/>
      <c r="F6" s="98" t="s">
        <v>112</v>
      </c>
      <c r="G6" s="99"/>
      <c r="H6" s="99"/>
      <c r="I6" s="102">
        <f>IF(ACCUEIL!F4="Oui",SUM(J16:J999),0)</f>
        <v>0</v>
      </c>
      <c r="J6" s="103">
        <f>IF(ACCUEIL!F4="Oui",SUMIF(C16:C999,"Diag/PG",J16:J999),0)</f>
        <v>0</v>
      </c>
      <c r="K6" s="103">
        <f>IF(ACCUEIL!F4="Oui",SUMIF(C16:C999,"Form/Complémentaires",J16:J999),0)</f>
        <v>0</v>
      </c>
      <c r="L6" s="103">
        <f>IF(ACCUEIL!F4="Oui",SUMIFS(J16:J999,C16:C999,"Animation",F16:F999,"Jusque mi-Septembre 2025"),0)</f>
        <v>0</v>
      </c>
      <c r="M6" s="103">
        <f>IF(ACCUEIL!F4="Oui",SUMIFS(J16:J999,C16:C999,"Animation",F16:F999,"mi-Sept -&gt; Dec 2025"),0)</f>
        <v>0</v>
      </c>
      <c r="N6" s="103">
        <f>IF(ACCUEIL!F4="Oui",SUMIFS(J16:J999,C16:C999,"Animation",F16:F999,"2026"),0)</f>
        <v>0</v>
      </c>
      <c r="O6" s="103">
        <f>IF(ACCUEIL!K4="Oui",SUMIF(C16:C999,"Mi-parcours",J16:J999),0)</f>
        <v>0</v>
      </c>
    </row>
    <row r="7" spans="1:16" ht="26.55" customHeight="1" x14ac:dyDescent="0.25">
      <c r="A7" s="195" t="s">
        <v>21</v>
      </c>
      <c r="B7" s="195"/>
      <c r="C7" s="217">
        <f>ACCUEIL!B5</f>
        <v>0</v>
      </c>
      <c r="D7" s="218"/>
      <c r="E7" s="33"/>
      <c r="F7" s="98" t="s">
        <v>113</v>
      </c>
      <c r="G7" s="99"/>
      <c r="H7" s="99"/>
      <c r="I7" s="102">
        <f>I3-I4</f>
        <v>0</v>
      </c>
      <c r="J7" s="102">
        <f t="shared" ref="J7:N7" si="1">J3-J4</f>
        <v>0</v>
      </c>
      <c r="K7" s="102">
        <f t="shared" si="1"/>
        <v>0</v>
      </c>
      <c r="L7" s="102">
        <f t="shared" si="1"/>
        <v>0</v>
      </c>
      <c r="M7" s="102">
        <f t="shared" si="1"/>
        <v>0</v>
      </c>
      <c r="N7" s="102">
        <f t="shared" si="1"/>
        <v>0</v>
      </c>
      <c r="O7" s="102">
        <f>O3-O4</f>
        <v>0</v>
      </c>
    </row>
    <row r="8" spans="1:16" ht="24.6" customHeight="1" x14ac:dyDescent="0.25">
      <c r="D8" s="38"/>
      <c r="E8" s="38"/>
      <c r="F8" s="33"/>
      <c r="G8" s="38"/>
      <c r="I8" s="35"/>
      <c r="J8" s="35"/>
      <c r="K8" s="37"/>
      <c r="L8" s="18"/>
      <c r="M8" s="170"/>
      <c r="N8" s="19"/>
    </row>
    <row r="9" spans="1:16" s="39" customFormat="1" ht="15.75" customHeight="1" x14ac:dyDescent="0.25">
      <c r="B9" s="37"/>
      <c r="C9" s="37"/>
      <c r="D9" s="40"/>
      <c r="E9" s="41"/>
      <c r="F9" s="41"/>
      <c r="G9" s="40"/>
      <c r="H9" s="42"/>
      <c r="I9" s="42"/>
      <c r="J9" s="42"/>
      <c r="K9" s="37"/>
      <c r="L9" s="176"/>
      <c r="M9" s="176"/>
      <c r="N9" s="176"/>
    </row>
    <row r="10" spans="1:16" s="39" customFormat="1" ht="15.75" customHeight="1" x14ac:dyDescent="0.25">
      <c r="B10" s="37"/>
      <c r="C10" s="37"/>
      <c r="D10" s="40"/>
      <c r="E10" s="41"/>
      <c r="F10" s="41"/>
      <c r="G10" s="43" t="s">
        <v>30</v>
      </c>
      <c r="H10" s="44">
        <f>SUM(H16:H999)</f>
        <v>0</v>
      </c>
      <c r="I10" s="44">
        <f t="shared" ref="I10:J10" si="2">SUM(I16:I999)</f>
        <v>0</v>
      </c>
      <c r="J10" s="44">
        <f t="shared" si="2"/>
        <v>0</v>
      </c>
      <c r="K10" s="44">
        <f>SUM(K16:K999)</f>
        <v>0</v>
      </c>
      <c r="L10" s="177">
        <f>SUM(L16:L999)</f>
        <v>0</v>
      </c>
    </row>
    <row r="11" spans="1:16" ht="32.25" customHeight="1" x14ac:dyDescent="0.25">
      <c r="A11" s="45"/>
      <c r="B11" s="212" t="s">
        <v>31</v>
      </c>
      <c r="C11" s="212"/>
      <c r="D11" s="212"/>
      <c r="E11" s="212"/>
      <c r="F11" s="212"/>
      <c r="G11" s="212"/>
      <c r="H11" s="212"/>
      <c r="I11" s="46"/>
      <c r="J11" s="47"/>
      <c r="K11" s="47"/>
      <c r="L11" s="178"/>
      <c r="M11" s="14"/>
    </row>
    <row r="12" spans="1:16" ht="12.6" customHeight="1" x14ac:dyDescent="0.25">
      <c r="I12" s="48"/>
      <c r="J12" s="14"/>
      <c r="K12" s="14"/>
      <c r="L12" s="14"/>
      <c r="M12" s="14"/>
    </row>
    <row r="13" spans="1:16" ht="21" customHeight="1" x14ac:dyDescent="0.25">
      <c r="A13" s="49"/>
      <c r="B13" s="213" t="s">
        <v>24</v>
      </c>
      <c r="C13" s="95"/>
      <c r="D13" s="214" t="s">
        <v>26</v>
      </c>
      <c r="E13" s="215" t="s">
        <v>32</v>
      </c>
      <c r="F13" s="97"/>
      <c r="G13" s="215" t="s">
        <v>33</v>
      </c>
      <c r="H13" s="210" t="s">
        <v>34</v>
      </c>
      <c r="I13" s="211"/>
      <c r="J13" s="211"/>
      <c r="K13" s="211"/>
      <c r="L13" s="211"/>
      <c r="M13" s="14"/>
    </row>
    <row r="14" spans="1:16" s="51" customFormat="1" ht="27.6" x14ac:dyDescent="0.25">
      <c r="A14" s="50"/>
      <c r="B14" s="213"/>
      <c r="C14" s="92" t="s">
        <v>108</v>
      </c>
      <c r="D14" s="214"/>
      <c r="E14" s="216"/>
      <c r="F14" s="92" t="s">
        <v>98</v>
      </c>
      <c r="G14" s="216"/>
      <c r="H14" s="90" t="s">
        <v>35</v>
      </c>
      <c r="I14" s="90" t="s">
        <v>36</v>
      </c>
      <c r="J14" s="91" t="s">
        <v>172</v>
      </c>
      <c r="K14" s="90" t="s">
        <v>37</v>
      </c>
      <c r="L14" s="96" t="s">
        <v>114</v>
      </c>
      <c r="M14" s="14"/>
      <c r="N14" s="14"/>
      <c r="P14" s="14"/>
    </row>
    <row r="15" spans="1:16" s="51" customFormat="1" ht="102" customHeight="1" x14ac:dyDescent="0.25">
      <c r="A15" s="28"/>
      <c r="B15" s="115" t="s">
        <v>121</v>
      </c>
      <c r="C15" s="81" t="s">
        <v>109</v>
      </c>
      <c r="D15" s="81" t="s">
        <v>82</v>
      </c>
      <c r="E15" s="81"/>
      <c r="F15" s="81" t="s">
        <v>99</v>
      </c>
      <c r="G15" s="81"/>
      <c r="H15" s="81"/>
      <c r="I15" s="81"/>
      <c r="J15" s="81" t="s">
        <v>251</v>
      </c>
      <c r="K15" s="81"/>
      <c r="L15" s="81"/>
      <c r="M15" s="14"/>
      <c r="N15" s="14"/>
      <c r="O15" s="52" t="str">
        <f>IF([1]ACCUEIL!$E$6="Oui",'Annexe 2  Dépenses facturées'!N15,"")</f>
        <v/>
      </c>
      <c r="P15" s="14"/>
    </row>
    <row r="16" spans="1:16" s="51" customFormat="1" ht="26.25" customHeight="1" x14ac:dyDescent="0.25">
      <c r="A16" s="100">
        <v>1</v>
      </c>
      <c r="B16" s="147"/>
      <c r="C16" s="165" t="str">
        <f>IF(B16="Accompagnement mi-parcours contrats MAEC 2024","Mi-parcours",IF(OR(B16="Diagnostics avec a minima une mesure financée MASA",B16="Plans de gestion avec a minima une mesure financée MASA"),"Diag/PG",IF(OR(B16="Formations",B16="Actions complémentaires contribuant aux objectifs du PAEC "),"Form/Complémentaires","Animation")))</f>
        <v>Animation</v>
      </c>
      <c r="D16" s="147"/>
      <c r="E16" s="151"/>
      <c r="F16" s="147"/>
      <c r="G16" s="152"/>
      <c r="H16" s="153"/>
      <c r="I16" s="153"/>
      <c r="J16" s="153"/>
      <c r="K16" s="89" t="str">
        <f>IF(H16&gt;0,H16+I16,"")</f>
        <v/>
      </c>
      <c r="L16" s="89" t="str">
        <f>IF(H16&gt;0,H16+J16,"")</f>
        <v/>
      </c>
      <c r="M16" s="160"/>
      <c r="N16" s="14"/>
      <c r="O16" s="52" t="str">
        <f>IF([1]ACCUEIL!$E$6="Oui",'Annexe 2  Dépenses facturées'!N16,"")</f>
        <v/>
      </c>
      <c r="P16" s="14"/>
    </row>
    <row r="17" spans="1:16" s="51" customFormat="1" ht="26.25" customHeight="1" x14ac:dyDescent="0.25">
      <c r="A17" s="100">
        <f>A16+1</f>
        <v>2</v>
      </c>
      <c r="B17" s="147"/>
      <c r="C17" s="165" t="str">
        <f>IF(B17="Accompagnement mi-parcours contrats MAEC 2024","Mi-parcours",IF(OR(B17="Diagnostics avec a minima une mesure financée MASA",B17="Plans de gestion avec a minima une mesure financée MASA"),"Diag/PG",IF(OR(B17="Formations",B17="Actions complémentaires contribuant aux objectifs du PAEC "),"Form/Complémentaires","Animation")))</f>
        <v>Animation</v>
      </c>
      <c r="D17" s="147"/>
      <c r="E17" s="151"/>
      <c r="F17" s="147"/>
      <c r="G17" s="152"/>
      <c r="H17" s="153"/>
      <c r="I17" s="153"/>
      <c r="J17" s="153"/>
      <c r="K17" s="89" t="str">
        <f>IF(H17&gt;0,H17+I17,"")</f>
        <v/>
      </c>
      <c r="L17" s="89" t="str">
        <f t="shared" ref="L17:L45" si="3">IF(H17&gt;0,H17+J17,"")</f>
        <v/>
      </c>
      <c r="M17" s="160"/>
      <c r="N17" s="14"/>
      <c r="O17" s="52" t="str">
        <f>IF([1]ACCUEIL!$E$6="Oui",'Annexe 2  Dépenses facturées'!N17,"")</f>
        <v/>
      </c>
      <c r="P17" s="14"/>
    </row>
    <row r="18" spans="1:16" s="51" customFormat="1" ht="26.25" customHeight="1" x14ac:dyDescent="0.25">
      <c r="A18" s="100">
        <f t="shared" ref="A18:A45" si="4">A17+1</f>
        <v>3</v>
      </c>
      <c r="B18" s="147"/>
      <c r="C18" s="165" t="str">
        <f t="shared" ref="C18:C45" si="5">IF(B18="Accompagnement mi-parcours contrats MAEC 2024","Mi-parcours",IF(OR(B18="Diagnostics avec a minima une mesure financée MASA",B18="Plans de gestion avec a minima une mesure financée MASA"),"Diag/PG",IF(OR(B18="Formations",B18="Actions complémentaires contribuant aux objectifs du PAEC "),"Form/Complémentaires","Animation")))</f>
        <v>Animation</v>
      </c>
      <c r="D18" s="147"/>
      <c r="E18" s="151"/>
      <c r="F18" s="147"/>
      <c r="G18" s="152"/>
      <c r="H18" s="153"/>
      <c r="I18" s="153"/>
      <c r="J18" s="153"/>
      <c r="K18" s="89" t="str">
        <f t="shared" ref="K18:K20" si="6">IF(H18&gt;0,H18+I18,"")</f>
        <v/>
      </c>
      <c r="L18" s="89" t="str">
        <f t="shared" si="3"/>
        <v/>
      </c>
      <c r="M18" s="160"/>
      <c r="N18" s="14"/>
      <c r="O18" s="52" t="str">
        <f>IF([1]ACCUEIL!$E$6="Oui",'Annexe 2  Dépenses facturées'!N18,"")</f>
        <v/>
      </c>
      <c r="P18" s="14"/>
    </row>
    <row r="19" spans="1:16" s="51" customFormat="1" ht="26.25" customHeight="1" x14ac:dyDescent="0.25">
      <c r="A19" s="100">
        <f t="shared" si="4"/>
        <v>4</v>
      </c>
      <c r="B19" s="147"/>
      <c r="C19" s="165" t="str">
        <f t="shared" si="5"/>
        <v>Animation</v>
      </c>
      <c r="D19" s="147"/>
      <c r="E19" s="151"/>
      <c r="F19" s="147"/>
      <c r="G19" s="152"/>
      <c r="H19" s="153"/>
      <c r="I19" s="153"/>
      <c r="J19" s="153"/>
      <c r="K19" s="89" t="str">
        <f t="shared" si="6"/>
        <v/>
      </c>
      <c r="L19" s="89" t="str">
        <f t="shared" si="3"/>
        <v/>
      </c>
      <c r="M19" s="14"/>
      <c r="N19" s="14"/>
      <c r="O19" s="52" t="str">
        <f>IF([1]ACCUEIL!$E$6="Oui",'Annexe 2  Dépenses facturées'!N19,"")</f>
        <v/>
      </c>
      <c r="P19" s="14"/>
    </row>
    <row r="20" spans="1:16" s="51" customFormat="1" ht="26.25" customHeight="1" x14ac:dyDescent="0.25">
      <c r="A20" s="100">
        <f t="shared" si="4"/>
        <v>5</v>
      </c>
      <c r="B20" s="147"/>
      <c r="C20" s="165" t="str">
        <f t="shared" si="5"/>
        <v>Animation</v>
      </c>
      <c r="D20" s="147"/>
      <c r="E20" s="151"/>
      <c r="F20" s="147"/>
      <c r="G20" s="152"/>
      <c r="H20" s="153"/>
      <c r="I20" s="153"/>
      <c r="J20" s="153"/>
      <c r="K20" s="89" t="str">
        <f t="shared" si="6"/>
        <v/>
      </c>
      <c r="L20" s="89" t="str">
        <f t="shared" si="3"/>
        <v/>
      </c>
      <c r="M20" s="14"/>
      <c r="N20" s="14"/>
      <c r="O20" s="52" t="str">
        <f>IF([1]ACCUEIL!$E$6="Oui",'Annexe 2  Dépenses facturées'!N20,"")</f>
        <v/>
      </c>
      <c r="P20" s="14"/>
    </row>
    <row r="21" spans="1:16" ht="13.8" x14ac:dyDescent="0.25">
      <c r="A21" s="100">
        <f t="shared" si="4"/>
        <v>6</v>
      </c>
      <c r="B21" s="147"/>
      <c r="C21" s="165" t="str">
        <f t="shared" si="5"/>
        <v>Animation</v>
      </c>
      <c r="D21" s="147"/>
      <c r="E21" s="151"/>
      <c r="F21" s="147"/>
      <c r="G21" s="152"/>
      <c r="H21" s="153"/>
      <c r="I21" s="153"/>
      <c r="J21" s="153"/>
      <c r="K21" s="89" t="str">
        <f t="shared" ref="K21:K45" si="7">IF(H21&gt;0,H21+I21,"")</f>
        <v/>
      </c>
      <c r="L21" s="89" t="str">
        <f t="shared" si="3"/>
        <v/>
      </c>
      <c r="M21" s="14"/>
    </row>
    <row r="22" spans="1:16" ht="13.8" x14ac:dyDescent="0.25">
      <c r="A22" s="100">
        <f t="shared" si="4"/>
        <v>7</v>
      </c>
      <c r="B22" s="147"/>
      <c r="C22" s="165" t="str">
        <f t="shared" si="5"/>
        <v>Animation</v>
      </c>
      <c r="D22" s="147"/>
      <c r="E22" s="151"/>
      <c r="F22" s="147"/>
      <c r="G22" s="152"/>
      <c r="H22" s="153"/>
      <c r="I22" s="153"/>
      <c r="J22" s="153"/>
      <c r="K22" s="89" t="str">
        <f t="shared" si="7"/>
        <v/>
      </c>
      <c r="L22" s="89" t="str">
        <f t="shared" si="3"/>
        <v/>
      </c>
      <c r="M22" s="14"/>
    </row>
    <row r="23" spans="1:16" ht="13.8" x14ac:dyDescent="0.25">
      <c r="A23" s="100">
        <f t="shared" si="4"/>
        <v>8</v>
      </c>
      <c r="B23" s="147"/>
      <c r="C23" s="165" t="str">
        <f t="shared" si="5"/>
        <v>Animation</v>
      </c>
      <c r="D23" s="147"/>
      <c r="E23" s="151"/>
      <c r="F23" s="147"/>
      <c r="G23" s="152"/>
      <c r="H23" s="153"/>
      <c r="I23" s="153"/>
      <c r="J23" s="153"/>
      <c r="K23" s="89" t="str">
        <f t="shared" si="7"/>
        <v/>
      </c>
      <c r="L23" s="89" t="str">
        <f t="shared" si="3"/>
        <v/>
      </c>
      <c r="M23" s="14"/>
    </row>
    <row r="24" spans="1:16" ht="13.8" x14ac:dyDescent="0.25">
      <c r="A24" s="100">
        <f t="shared" si="4"/>
        <v>9</v>
      </c>
      <c r="B24" s="147"/>
      <c r="C24" s="165" t="str">
        <f t="shared" si="5"/>
        <v>Animation</v>
      </c>
      <c r="D24" s="147"/>
      <c r="E24" s="151"/>
      <c r="F24" s="147"/>
      <c r="G24" s="152"/>
      <c r="H24" s="153"/>
      <c r="I24" s="153"/>
      <c r="J24" s="153"/>
      <c r="K24" s="89" t="str">
        <f t="shared" si="7"/>
        <v/>
      </c>
      <c r="L24" s="89" t="str">
        <f t="shared" si="3"/>
        <v/>
      </c>
      <c r="M24" s="14"/>
    </row>
    <row r="25" spans="1:16" ht="13.8" x14ac:dyDescent="0.25">
      <c r="A25" s="100">
        <f t="shared" si="4"/>
        <v>10</v>
      </c>
      <c r="B25" s="147"/>
      <c r="C25" s="165" t="str">
        <f t="shared" si="5"/>
        <v>Animation</v>
      </c>
      <c r="D25" s="147"/>
      <c r="E25" s="151"/>
      <c r="F25" s="147"/>
      <c r="G25" s="152"/>
      <c r="H25" s="153"/>
      <c r="I25" s="153"/>
      <c r="J25" s="153"/>
      <c r="K25" s="89" t="str">
        <f t="shared" si="7"/>
        <v/>
      </c>
      <c r="L25" s="89" t="str">
        <f t="shared" si="3"/>
        <v/>
      </c>
      <c r="M25" s="14"/>
    </row>
    <row r="26" spans="1:16" ht="13.8" x14ac:dyDescent="0.25">
      <c r="A26" s="100">
        <f t="shared" si="4"/>
        <v>11</v>
      </c>
      <c r="B26" s="147"/>
      <c r="C26" s="165" t="str">
        <f t="shared" si="5"/>
        <v>Animation</v>
      </c>
      <c r="D26" s="147"/>
      <c r="E26" s="151"/>
      <c r="F26" s="147"/>
      <c r="G26" s="152"/>
      <c r="H26" s="153"/>
      <c r="I26" s="153"/>
      <c r="J26" s="153"/>
      <c r="K26" s="89" t="str">
        <f t="shared" si="7"/>
        <v/>
      </c>
      <c r="L26" s="89" t="str">
        <f t="shared" si="3"/>
        <v/>
      </c>
      <c r="M26" s="14"/>
    </row>
    <row r="27" spans="1:16" ht="13.8" x14ac:dyDescent="0.25">
      <c r="A27" s="100">
        <f t="shared" si="4"/>
        <v>12</v>
      </c>
      <c r="B27" s="147"/>
      <c r="C27" s="165" t="str">
        <f t="shared" si="5"/>
        <v>Animation</v>
      </c>
      <c r="D27" s="147"/>
      <c r="E27" s="151"/>
      <c r="F27" s="147"/>
      <c r="G27" s="152"/>
      <c r="H27" s="153"/>
      <c r="I27" s="153"/>
      <c r="J27" s="153"/>
      <c r="K27" s="89" t="str">
        <f t="shared" si="7"/>
        <v/>
      </c>
      <c r="L27" s="89" t="str">
        <f t="shared" si="3"/>
        <v/>
      </c>
      <c r="M27" s="14"/>
    </row>
    <row r="28" spans="1:16" ht="13.8" x14ac:dyDescent="0.25">
      <c r="A28" s="100">
        <f t="shared" si="4"/>
        <v>13</v>
      </c>
      <c r="B28" s="147"/>
      <c r="C28" s="165" t="str">
        <f t="shared" si="5"/>
        <v>Animation</v>
      </c>
      <c r="D28" s="147"/>
      <c r="E28" s="151"/>
      <c r="F28" s="147"/>
      <c r="G28" s="152"/>
      <c r="H28" s="153"/>
      <c r="I28" s="153"/>
      <c r="J28" s="153"/>
      <c r="K28" s="89" t="str">
        <f t="shared" si="7"/>
        <v/>
      </c>
      <c r="L28" s="89" t="str">
        <f t="shared" si="3"/>
        <v/>
      </c>
      <c r="M28" s="14"/>
    </row>
    <row r="29" spans="1:16" ht="13.8" x14ac:dyDescent="0.25">
      <c r="A29" s="100">
        <f t="shared" si="4"/>
        <v>14</v>
      </c>
      <c r="B29" s="147"/>
      <c r="C29" s="165" t="str">
        <f t="shared" si="5"/>
        <v>Animation</v>
      </c>
      <c r="D29" s="147"/>
      <c r="E29" s="151"/>
      <c r="F29" s="147"/>
      <c r="G29" s="152"/>
      <c r="H29" s="153"/>
      <c r="I29" s="153"/>
      <c r="J29" s="153"/>
      <c r="K29" s="89" t="str">
        <f t="shared" si="7"/>
        <v/>
      </c>
      <c r="L29" s="89" t="str">
        <f t="shared" si="3"/>
        <v/>
      </c>
      <c r="M29" s="14"/>
    </row>
    <row r="30" spans="1:16" ht="13.8" x14ac:dyDescent="0.25">
      <c r="A30" s="100">
        <f t="shared" si="4"/>
        <v>15</v>
      </c>
      <c r="B30" s="147"/>
      <c r="C30" s="165" t="str">
        <f t="shared" si="5"/>
        <v>Animation</v>
      </c>
      <c r="D30" s="147"/>
      <c r="E30" s="151"/>
      <c r="F30" s="147"/>
      <c r="G30" s="152"/>
      <c r="H30" s="153"/>
      <c r="I30" s="153"/>
      <c r="J30" s="153"/>
      <c r="K30" s="89" t="str">
        <f t="shared" si="7"/>
        <v/>
      </c>
      <c r="L30" s="89" t="str">
        <f t="shared" si="3"/>
        <v/>
      </c>
      <c r="M30" s="14"/>
    </row>
    <row r="31" spans="1:16" ht="13.8" x14ac:dyDescent="0.25">
      <c r="A31" s="100">
        <f t="shared" si="4"/>
        <v>16</v>
      </c>
      <c r="B31" s="147"/>
      <c r="C31" s="165" t="str">
        <f t="shared" si="5"/>
        <v>Animation</v>
      </c>
      <c r="D31" s="147"/>
      <c r="E31" s="151"/>
      <c r="F31" s="147"/>
      <c r="G31" s="152"/>
      <c r="H31" s="153"/>
      <c r="I31" s="153"/>
      <c r="J31" s="153"/>
      <c r="K31" s="89" t="str">
        <f t="shared" si="7"/>
        <v/>
      </c>
      <c r="L31" s="89" t="str">
        <f t="shared" si="3"/>
        <v/>
      </c>
      <c r="M31" s="14"/>
    </row>
    <row r="32" spans="1:16" ht="13.8" x14ac:dyDescent="0.25">
      <c r="A32" s="100">
        <f t="shared" si="4"/>
        <v>17</v>
      </c>
      <c r="B32" s="147"/>
      <c r="C32" s="165" t="str">
        <f t="shared" si="5"/>
        <v>Animation</v>
      </c>
      <c r="D32" s="147"/>
      <c r="E32" s="151"/>
      <c r="F32" s="147"/>
      <c r="G32" s="152"/>
      <c r="H32" s="153"/>
      <c r="I32" s="153"/>
      <c r="J32" s="153"/>
      <c r="K32" s="89" t="str">
        <f t="shared" si="7"/>
        <v/>
      </c>
      <c r="L32" s="89" t="str">
        <f t="shared" si="3"/>
        <v/>
      </c>
      <c r="M32" s="14"/>
    </row>
    <row r="33" spans="1:13" ht="13.8" x14ac:dyDescent="0.25">
      <c r="A33" s="100">
        <f t="shared" si="4"/>
        <v>18</v>
      </c>
      <c r="B33" s="147"/>
      <c r="C33" s="165" t="str">
        <f t="shared" si="5"/>
        <v>Animation</v>
      </c>
      <c r="D33" s="147"/>
      <c r="E33" s="151"/>
      <c r="F33" s="147"/>
      <c r="G33" s="152"/>
      <c r="H33" s="153"/>
      <c r="I33" s="153"/>
      <c r="J33" s="153"/>
      <c r="K33" s="89" t="str">
        <f t="shared" si="7"/>
        <v/>
      </c>
      <c r="L33" s="89" t="str">
        <f t="shared" si="3"/>
        <v/>
      </c>
      <c r="M33" s="14"/>
    </row>
    <row r="34" spans="1:13" ht="13.8" x14ac:dyDescent="0.25">
      <c r="A34" s="100">
        <f t="shared" si="4"/>
        <v>19</v>
      </c>
      <c r="B34" s="147"/>
      <c r="C34" s="165" t="str">
        <f t="shared" si="5"/>
        <v>Animation</v>
      </c>
      <c r="D34" s="147"/>
      <c r="E34" s="151"/>
      <c r="F34" s="147"/>
      <c r="G34" s="152"/>
      <c r="H34" s="153"/>
      <c r="I34" s="153"/>
      <c r="J34" s="153"/>
      <c r="K34" s="89" t="str">
        <f t="shared" si="7"/>
        <v/>
      </c>
      <c r="L34" s="89" t="str">
        <f t="shared" si="3"/>
        <v/>
      </c>
      <c r="M34" s="14"/>
    </row>
    <row r="35" spans="1:13" ht="13.8" x14ac:dyDescent="0.25">
      <c r="A35" s="100">
        <f t="shared" si="4"/>
        <v>20</v>
      </c>
      <c r="B35" s="147"/>
      <c r="C35" s="165" t="str">
        <f t="shared" si="5"/>
        <v>Animation</v>
      </c>
      <c r="D35" s="147"/>
      <c r="E35" s="151"/>
      <c r="F35" s="147"/>
      <c r="G35" s="152"/>
      <c r="H35" s="153"/>
      <c r="I35" s="153"/>
      <c r="J35" s="153"/>
      <c r="K35" s="89" t="str">
        <f t="shared" si="7"/>
        <v/>
      </c>
      <c r="L35" s="89" t="str">
        <f t="shared" si="3"/>
        <v/>
      </c>
      <c r="M35" s="14"/>
    </row>
    <row r="36" spans="1:13" ht="13.8" x14ac:dyDescent="0.25">
      <c r="A36" s="100">
        <f t="shared" si="4"/>
        <v>21</v>
      </c>
      <c r="B36" s="147"/>
      <c r="C36" s="165" t="str">
        <f t="shared" si="5"/>
        <v>Animation</v>
      </c>
      <c r="D36" s="147"/>
      <c r="E36" s="151"/>
      <c r="F36" s="147"/>
      <c r="G36" s="152"/>
      <c r="H36" s="153"/>
      <c r="I36" s="153"/>
      <c r="J36" s="153"/>
      <c r="K36" s="89" t="str">
        <f t="shared" si="7"/>
        <v/>
      </c>
      <c r="L36" s="89" t="str">
        <f t="shared" si="3"/>
        <v/>
      </c>
      <c r="M36" s="14"/>
    </row>
    <row r="37" spans="1:13" ht="13.8" x14ac:dyDescent="0.25">
      <c r="A37" s="100">
        <f t="shared" si="4"/>
        <v>22</v>
      </c>
      <c r="B37" s="147"/>
      <c r="C37" s="165" t="str">
        <f t="shared" si="5"/>
        <v>Animation</v>
      </c>
      <c r="D37" s="147"/>
      <c r="E37" s="151"/>
      <c r="F37" s="147"/>
      <c r="G37" s="152"/>
      <c r="H37" s="153"/>
      <c r="I37" s="153"/>
      <c r="J37" s="153"/>
      <c r="K37" s="89" t="str">
        <f t="shared" si="7"/>
        <v/>
      </c>
      <c r="L37" s="89" t="str">
        <f t="shared" si="3"/>
        <v/>
      </c>
      <c r="M37" s="14"/>
    </row>
    <row r="38" spans="1:13" ht="13.8" x14ac:dyDescent="0.25">
      <c r="A38" s="100">
        <f t="shared" si="4"/>
        <v>23</v>
      </c>
      <c r="B38" s="147"/>
      <c r="C38" s="165" t="str">
        <f t="shared" si="5"/>
        <v>Animation</v>
      </c>
      <c r="D38" s="147"/>
      <c r="E38" s="151"/>
      <c r="F38" s="147"/>
      <c r="G38" s="152"/>
      <c r="H38" s="153"/>
      <c r="I38" s="153"/>
      <c r="J38" s="153"/>
      <c r="K38" s="89" t="str">
        <f t="shared" si="7"/>
        <v/>
      </c>
      <c r="L38" s="89" t="str">
        <f t="shared" si="3"/>
        <v/>
      </c>
      <c r="M38" s="14"/>
    </row>
    <row r="39" spans="1:13" ht="13.8" x14ac:dyDescent="0.25">
      <c r="A39" s="100">
        <f t="shared" si="4"/>
        <v>24</v>
      </c>
      <c r="B39" s="147"/>
      <c r="C39" s="165" t="str">
        <f t="shared" si="5"/>
        <v>Animation</v>
      </c>
      <c r="D39" s="147"/>
      <c r="E39" s="151"/>
      <c r="F39" s="147"/>
      <c r="G39" s="152"/>
      <c r="H39" s="153"/>
      <c r="I39" s="153"/>
      <c r="J39" s="153"/>
      <c r="K39" s="89" t="str">
        <f t="shared" si="7"/>
        <v/>
      </c>
      <c r="L39" s="89" t="str">
        <f t="shared" si="3"/>
        <v/>
      </c>
      <c r="M39" s="14"/>
    </row>
    <row r="40" spans="1:13" ht="13.8" x14ac:dyDescent="0.25">
      <c r="A40" s="100">
        <f t="shared" si="4"/>
        <v>25</v>
      </c>
      <c r="B40" s="147"/>
      <c r="C40" s="165" t="str">
        <f t="shared" si="5"/>
        <v>Animation</v>
      </c>
      <c r="D40" s="147"/>
      <c r="E40" s="151"/>
      <c r="F40" s="147"/>
      <c r="G40" s="152"/>
      <c r="H40" s="153"/>
      <c r="I40" s="153"/>
      <c r="J40" s="153"/>
      <c r="K40" s="89" t="str">
        <f t="shared" si="7"/>
        <v/>
      </c>
      <c r="L40" s="89" t="str">
        <f t="shared" si="3"/>
        <v/>
      </c>
      <c r="M40" s="14"/>
    </row>
    <row r="41" spans="1:13" ht="13.8" x14ac:dyDescent="0.25">
      <c r="A41" s="100">
        <f t="shared" si="4"/>
        <v>26</v>
      </c>
      <c r="B41" s="147"/>
      <c r="C41" s="165" t="str">
        <f t="shared" si="5"/>
        <v>Animation</v>
      </c>
      <c r="D41" s="147"/>
      <c r="E41" s="151"/>
      <c r="F41" s="147"/>
      <c r="G41" s="152"/>
      <c r="H41" s="153"/>
      <c r="I41" s="153"/>
      <c r="J41" s="153"/>
      <c r="K41" s="89" t="str">
        <f t="shared" si="7"/>
        <v/>
      </c>
      <c r="L41" s="89" t="str">
        <f t="shared" si="3"/>
        <v/>
      </c>
      <c r="M41" s="14"/>
    </row>
    <row r="42" spans="1:13" ht="13.8" x14ac:dyDescent="0.25">
      <c r="A42" s="100">
        <f t="shared" si="4"/>
        <v>27</v>
      </c>
      <c r="B42" s="147"/>
      <c r="C42" s="165" t="str">
        <f t="shared" si="5"/>
        <v>Animation</v>
      </c>
      <c r="D42" s="147"/>
      <c r="E42" s="151"/>
      <c r="F42" s="147"/>
      <c r="G42" s="152"/>
      <c r="H42" s="153"/>
      <c r="I42" s="153"/>
      <c r="J42" s="153"/>
      <c r="K42" s="89" t="str">
        <f t="shared" si="7"/>
        <v/>
      </c>
      <c r="L42" s="89" t="str">
        <f t="shared" si="3"/>
        <v/>
      </c>
      <c r="M42" s="14"/>
    </row>
    <row r="43" spans="1:13" ht="13.8" x14ac:dyDescent="0.25">
      <c r="A43" s="100">
        <f t="shared" si="4"/>
        <v>28</v>
      </c>
      <c r="B43" s="147"/>
      <c r="C43" s="165" t="str">
        <f t="shared" si="5"/>
        <v>Animation</v>
      </c>
      <c r="D43" s="147"/>
      <c r="E43" s="151"/>
      <c r="F43" s="147"/>
      <c r="G43" s="152"/>
      <c r="H43" s="153"/>
      <c r="I43" s="153"/>
      <c r="J43" s="153"/>
      <c r="K43" s="89" t="str">
        <f t="shared" si="7"/>
        <v/>
      </c>
      <c r="L43" s="89" t="str">
        <f t="shared" si="3"/>
        <v/>
      </c>
      <c r="M43" s="14"/>
    </row>
    <row r="44" spans="1:13" ht="13.8" x14ac:dyDescent="0.25">
      <c r="A44" s="100">
        <f t="shared" si="4"/>
        <v>29</v>
      </c>
      <c r="B44" s="147"/>
      <c r="C44" s="165" t="str">
        <f t="shared" si="5"/>
        <v>Animation</v>
      </c>
      <c r="D44" s="147"/>
      <c r="E44" s="151"/>
      <c r="F44" s="147"/>
      <c r="G44" s="152"/>
      <c r="H44" s="153"/>
      <c r="I44" s="153"/>
      <c r="J44" s="153"/>
      <c r="K44" s="89" t="str">
        <f t="shared" si="7"/>
        <v/>
      </c>
      <c r="L44" s="89" t="str">
        <f t="shared" si="3"/>
        <v/>
      </c>
      <c r="M44" s="14"/>
    </row>
    <row r="45" spans="1:13" ht="13.8" x14ac:dyDescent="0.25">
      <c r="A45" s="100">
        <f t="shared" si="4"/>
        <v>30</v>
      </c>
      <c r="B45" s="147"/>
      <c r="C45" s="165" t="str">
        <f t="shared" si="5"/>
        <v>Animation</v>
      </c>
      <c r="D45" s="147"/>
      <c r="E45" s="151"/>
      <c r="F45" s="147"/>
      <c r="G45" s="152"/>
      <c r="H45" s="153"/>
      <c r="I45" s="153"/>
      <c r="J45" s="153"/>
      <c r="K45" s="89" t="str">
        <f t="shared" si="7"/>
        <v/>
      </c>
      <c r="L45" s="89" t="str">
        <f t="shared" si="3"/>
        <v/>
      </c>
      <c r="M45" s="14"/>
    </row>
    <row r="46" spans="1:13" x14ac:dyDescent="0.25">
      <c r="G46" s="14"/>
      <c r="L46" s="14"/>
      <c r="M46" s="14"/>
    </row>
    <row r="47" spans="1:13" x14ac:dyDescent="0.25">
      <c r="G47" s="14"/>
      <c r="L47" s="14"/>
      <c r="M47" s="14"/>
    </row>
    <row r="48" spans="1:13" x14ac:dyDescent="0.25">
      <c r="G48" s="14"/>
      <c r="L48" s="14"/>
      <c r="M48" s="14"/>
    </row>
    <row r="49" spans="7:13" x14ac:dyDescent="0.25">
      <c r="G49" s="14"/>
      <c r="L49" s="14"/>
      <c r="M49" s="14"/>
    </row>
    <row r="50" spans="7:13" x14ac:dyDescent="0.25">
      <c r="G50" s="14"/>
      <c r="L50" s="14"/>
      <c r="M50" s="14"/>
    </row>
    <row r="51" spans="7:13" x14ac:dyDescent="0.25">
      <c r="G51" s="14"/>
      <c r="L51" s="14"/>
      <c r="M51" s="14"/>
    </row>
    <row r="52" spans="7:13" x14ac:dyDescent="0.25">
      <c r="G52" s="14"/>
      <c r="L52" s="14"/>
      <c r="M52" s="14"/>
    </row>
    <row r="53" spans="7:13" x14ac:dyDescent="0.25">
      <c r="G53" s="14"/>
      <c r="L53" s="14"/>
      <c r="M53" s="14"/>
    </row>
    <row r="54" spans="7:13" x14ac:dyDescent="0.25">
      <c r="G54" s="14"/>
      <c r="L54" s="14"/>
      <c r="M54" s="14"/>
    </row>
    <row r="55" spans="7:13" x14ac:dyDescent="0.25">
      <c r="G55" s="14"/>
      <c r="L55" s="14"/>
      <c r="M55" s="14"/>
    </row>
    <row r="56" spans="7:13" x14ac:dyDescent="0.25">
      <c r="G56" s="14"/>
      <c r="L56" s="14"/>
      <c r="M56" s="14"/>
    </row>
    <row r="57" spans="7:13" x14ac:dyDescent="0.25">
      <c r="G57" s="14"/>
      <c r="L57" s="14"/>
      <c r="M57" s="14"/>
    </row>
    <row r="58" spans="7:13" x14ac:dyDescent="0.25">
      <c r="G58" s="14"/>
      <c r="L58" s="14"/>
      <c r="M58" s="14"/>
    </row>
    <row r="59" spans="7:13" x14ac:dyDescent="0.25">
      <c r="G59" s="14"/>
      <c r="L59" s="14"/>
      <c r="M59" s="14"/>
    </row>
    <row r="60" spans="7:13" x14ac:dyDescent="0.25">
      <c r="G60" s="14"/>
      <c r="L60" s="14"/>
      <c r="M60" s="14"/>
    </row>
    <row r="61" spans="7:13" x14ac:dyDescent="0.25">
      <c r="G61" s="14"/>
      <c r="L61" s="14"/>
      <c r="M61" s="14"/>
    </row>
    <row r="62" spans="7:13" x14ac:dyDescent="0.25">
      <c r="G62" s="14"/>
      <c r="L62" s="14"/>
      <c r="M62" s="14"/>
    </row>
    <row r="63" spans="7:13" x14ac:dyDescent="0.25">
      <c r="G63" s="14"/>
      <c r="L63" s="14"/>
      <c r="M63" s="14"/>
    </row>
    <row r="64" spans="7:13" x14ac:dyDescent="0.25">
      <c r="G64" s="14"/>
      <c r="L64" s="14"/>
      <c r="M64" s="14"/>
    </row>
    <row r="65" spans="7:13" x14ac:dyDescent="0.25">
      <c r="G65" s="14"/>
      <c r="L65" s="14"/>
      <c r="M65" s="14"/>
    </row>
    <row r="66" spans="7:13" x14ac:dyDescent="0.25">
      <c r="G66" s="14"/>
      <c r="L66" s="14"/>
      <c r="M66" s="14"/>
    </row>
    <row r="67" spans="7:13" x14ac:dyDescent="0.25">
      <c r="G67" s="14"/>
      <c r="L67" s="14"/>
      <c r="M67" s="14"/>
    </row>
    <row r="68" spans="7:13" x14ac:dyDescent="0.25">
      <c r="G68" s="14"/>
      <c r="L68" s="14"/>
      <c r="M68" s="14"/>
    </row>
    <row r="69" spans="7:13" x14ac:dyDescent="0.25">
      <c r="G69" s="14"/>
      <c r="L69" s="14"/>
      <c r="M69" s="14"/>
    </row>
    <row r="70" spans="7:13" x14ac:dyDescent="0.25">
      <c r="G70" s="14"/>
      <c r="L70" s="14"/>
      <c r="M70" s="14"/>
    </row>
    <row r="71" spans="7:13" x14ac:dyDescent="0.25">
      <c r="G71" s="14"/>
      <c r="L71" s="14"/>
      <c r="M71" s="14"/>
    </row>
    <row r="72" spans="7:13" x14ac:dyDescent="0.25">
      <c r="G72" s="14"/>
      <c r="L72" s="14"/>
      <c r="M72" s="14"/>
    </row>
    <row r="73" spans="7:13" x14ac:dyDescent="0.25">
      <c r="G73" s="14"/>
      <c r="L73" s="14"/>
      <c r="M73" s="14"/>
    </row>
    <row r="74" spans="7:13" x14ac:dyDescent="0.25">
      <c r="G74" s="14"/>
      <c r="L74" s="14"/>
      <c r="M74" s="14"/>
    </row>
    <row r="75" spans="7:13" x14ac:dyDescent="0.25">
      <c r="G75" s="14"/>
      <c r="L75" s="14"/>
      <c r="M75" s="14"/>
    </row>
    <row r="76" spans="7:13" x14ac:dyDescent="0.25">
      <c r="G76" s="14"/>
      <c r="L76" s="14"/>
      <c r="M76" s="14"/>
    </row>
    <row r="77" spans="7:13" x14ac:dyDescent="0.25">
      <c r="G77" s="14"/>
      <c r="L77" s="14"/>
      <c r="M77" s="14"/>
    </row>
    <row r="78" spans="7:13" x14ac:dyDescent="0.25">
      <c r="G78" s="14"/>
      <c r="L78" s="14"/>
      <c r="M78" s="14"/>
    </row>
    <row r="79" spans="7:13" x14ac:dyDescent="0.25">
      <c r="G79" s="14"/>
      <c r="L79" s="14"/>
      <c r="M79" s="14"/>
    </row>
    <row r="80" spans="7:13" x14ac:dyDescent="0.25">
      <c r="G80" s="14"/>
      <c r="L80" s="14"/>
      <c r="M80" s="14"/>
    </row>
    <row r="81" spans="7:13" x14ac:dyDescent="0.25">
      <c r="G81" s="14"/>
      <c r="L81" s="14"/>
      <c r="M81" s="14"/>
    </row>
    <row r="82" spans="7:13" x14ac:dyDescent="0.25">
      <c r="G82" s="14"/>
      <c r="L82" s="14"/>
      <c r="M82" s="14"/>
    </row>
    <row r="83" spans="7:13" x14ac:dyDescent="0.25">
      <c r="G83" s="14"/>
      <c r="L83" s="14"/>
      <c r="M83" s="14"/>
    </row>
    <row r="84" spans="7:13" x14ac:dyDescent="0.25">
      <c r="G84" s="14"/>
      <c r="L84" s="14"/>
      <c r="M84" s="14"/>
    </row>
    <row r="85" spans="7:13" x14ac:dyDescent="0.25">
      <c r="G85" s="14"/>
      <c r="L85" s="14"/>
      <c r="M85" s="14"/>
    </row>
    <row r="86" spans="7:13" x14ac:dyDescent="0.25">
      <c r="G86" s="14"/>
      <c r="L86" s="14"/>
      <c r="M86" s="14"/>
    </row>
    <row r="87" spans="7:13" x14ac:dyDescent="0.25">
      <c r="G87" s="14"/>
      <c r="L87" s="14"/>
      <c r="M87" s="14"/>
    </row>
    <row r="88" spans="7:13" x14ac:dyDescent="0.25">
      <c r="G88" s="14"/>
      <c r="L88" s="14"/>
      <c r="M88" s="14"/>
    </row>
    <row r="89" spans="7:13" x14ac:dyDescent="0.25">
      <c r="G89" s="14"/>
      <c r="L89" s="14"/>
      <c r="M89" s="14"/>
    </row>
    <row r="90" spans="7:13" x14ac:dyDescent="0.25">
      <c r="G90" s="14"/>
      <c r="L90" s="14"/>
      <c r="M90" s="14"/>
    </row>
    <row r="91" spans="7:13" x14ac:dyDescent="0.25">
      <c r="G91" s="14"/>
      <c r="L91" s="14"/>
      <c r="M91" s="14"/>
    </row>
    <row r="92" spans="7:13" x14ac:dyDescent="0.25">
      <c r="G92" s="14"/>
      <c r="L92" s="14"/>
      <c r="M92" s="14"/>
    </row>
    <row r="93" spans="7:13" x14ac:dyDescent="0.25">
      <c r="G93" s="14"/>
      <c r="L93" s="14"/>
      <c r="M93" s="14"/>
    </row>
    <row r="94" spans="7:13" x14ac:dyDescent="0.25">
      <c r="G94" s="14"/>
      <c r="L94" s="14"/>
      <c r="M94" s="14"/>
    </row>
    <row r="95" spans="7:13" x14ac:dyDescent="0.25">
      <c r="G95" s="14"/>
      <c r="L95" s="14"/>
      <c r="M95" s="14"/>
    </row>
    <row r="96" spans="7:13" x14ac:dyDescent="0.25">
      <c r="G96" s="14"/>
      <c r="L96" s="14"/>
      <c r="M96" s="14"/>
    </row>
    <row r="97" spans="7:13" x14ac:dyDescent="0.25">
      <c r="G97" s="14"/>
      <c r="L97" s="14"/>
      <c r="M97" s="14"/>
    </row>
    <row r="98" spans="7:13" x14ac:dyDescent="0.25">
      <c r="G98" s="14"/>
    </row>
    <row r="99" spans="7:13" x14ac:dyDescent="0.25">
      <c r="G99" s="14"/>
    </row>
    <row r="100" spans="7:13" x14ac:dyDescent="0.25">
      <c r="G100" s="14"/>
    </row>
    <row r="101" spans="7:13" x14ac:dyDescent="0.25">
      <c r="G101" s="14"/>
    </row>
    <row r="102" spans="7:13" x14ac:dyDescent="0.25">
      <c r="G102" s="14"/>
    </row>
    <row r="103" spans="7:13" x14ac:dyDescent="0.25">
      <c r="G103" s="14"/>
    </row>
    <row r="104" spans="7:13" x14ac:dyDescent="0.25">
      <c r="G104" s="14"/>
    </row>
    <row r="105" spans="7:13" x14ac:dyDescent="0.25">
      <c r="G105" s="14"/>
    </row>
    <row r="106" spans="7:13" x14ac:dyDescent="0.25">
      <c r="G106" s="14"/>
    </row>
    <row r="107" spans="7:13" x14ac:dyDescent="0.25">
      <c r="G107" s="14"/>
    </row>
    <row r="108" spans="7:13" x14ac:dyDescent="0.25">
      <c r="G108" s="14"/>
    </row>
    <row r="109" spans="7:13" x14ac:dyDescent="0.25">
      <c r="G109" s="14"/>
    </row>
    <row r="110" spans="7:13" x14ac:dyDescent="0.25">
      <c r="G110" s="14"/>
    </row>
    <row r="111" spans="7:13" x14ac:dyDescent="0.25">
      <c r="G111" s="14"/>
    </row>
    <row r="112" spans="7:13" x14ac:dyDescent="0.25">
      <c r="G112" s="14"/>
    </row>
    <row r="113" spans="7:7" x14ac:dyDescent="0.25">
      <c r="G113" s="14"/>
    </row>
    <row r="114" spans="7:7" x14ac:dyDescent="0.25">
      <c r="G114" s="14"/>
    </row>
    <row r="115" spans="7:7" x14ac:dyDescent="0.25">
      <c r="G115" s="14"/>
    </row>
    <row r="116" spans="7:7" x14ac:dyDescent="0.25">
      <c r="G116" s="14"/>
    </row>
    <row r="117" spans="7:7" x14ac:dyDescent="0.25">
      <c r="G117" s="14"/>
    </row>
    <row r="118" spans="7:7" x14ac:dyDescent="0.25">
      <c r="G118" s="14"/>
    </row>
    <row r="119" spans="7:7" x14ac:dyDescent="0.25">
      <c r="G119" s="14"/>
    </row>
    <row r="120" spans="7:7" x14ac:dyDescent="0.25">
      <c r="G120" s="14"/>
    </row>
    <row r="121" spans="7:7" x14ac:dyDescent="0.25">
      <c r="G121" s="14"/>
    </row>
    <row r="122" spans="7:7" x14ac:dyDescent="0.25">
      <c r="G122" s="14"/>
    </row>
    <row r="123" spans="7:7" x14ac:dyDescent="0.25">
      <c r="G123" s="14"/>
    </row>
    <row r="124" spans="7:7" x14ac:dyDescent="0.25">
      <c r="G124" s="14"/>
    </row>
    <row r="125" spans="7:7" x14ac:dyDescent="0.25">
      <c r="G125" s="14"/>
    </row>
    <row r="126" spans="7:7" x14ac:dyDescent="0.25">
      <c r="G126" s="14"/>
    </row>
    <row r="127" spans="7:7" x14ac:dyDescent="0.25">
      <c r="G127" s="14"/>
    </row>
    <row r="128" spans="7:7" x14ac:dyDescent="0.25">
      <c r="G128" s="14"/>
    </row>
    <row r="129" spans="7:7" x14ac:dyDescent="0.25">
      <c r="G129" s="14"/>
    </row>
    <row r="130" spans="7:7" x14ac:dyDescent="0.25">
      <c r="G130" s="14"/>
    </row>
    <row r="131" spans="7:7" x14ac:dyDescent="0.25">
      <c r="G131" s="14"/>
    </row>
    <row r="132" spans="7:7" x14ac:dyDescent="0.25">
      <c r="G132" s="14"/>
    </row>
    <row r="133" spans="7:7" x14ac:dyDescent="0.25">
      <c r="G133" s="14"/>
    </row>
    <row r="134" spans="7:7" x14ac:dyDescent="0.25">
      <c r="G134" s="14"/>
    </row>
    <row r="135" spans="7:7" x14ac:dyDescent="0.25">
      <c r="G135" s="14"/>
    </row>
    <row r="136" spans="7:7" x14ac:dyDescent="0.25">
      <c r="G136" s="14"/>
    </row>
    <row r="137" spans="7:7" x14ac:dyDescent="0.25">
      <c r="G137" s="14"/>
    </row>
    <row r="138" spans="7:7" x14ac:dyDescent="0.25">
      <c r="G138" s="14"/>
    </row>
    <row r="139" spans="7:7" x14ac:dyDescent="0.25">
      <c r="G139" s="14"/>
    </row>
    <row r="140" spans="7:7" x14ac:dyDescent="0.25">
      <c r="G140" s="14"/>
    </row>
    <row r="141" spans="7:7" x14ac:dyDescent="0.25">
      <c r="G141" s="14"/>
    </row>
    <row r="142" spans="7:7" x14ac:dyDescent="0.25">
      <c r="G142" s="14"/>
    </row>
    <row r="143" spans="7:7" x14ac:dyDescent="0.25">
      <c r="G143" s="14"/>
    </row>
    <row r="144" spans="7:7" x14ac:dyDescent="0.25">
      <c r="G144" s="14"/>
    </row>
    <row r="145" spans="7:7" x14ac:dyDescent="0.25">
      <c r="G145" s="14"/>
    </row>
    <row r="146" spans="7:7" x14ac:dyDescent="0.25">
      <c r="G146" s="14"/>
    </row>
    <row r="147" spans="7:7" x14ac:dyDescent="0.25">
      <c r="G147" s="14"/>
    </row>
    <row r="148" spans="7:7" x14ac:dyDescent="0.25">
      <c r="G148" s="14"/>
    </row>
    <row r="149" spans="7:7" x14ac:dyDescent="0.25">
      <c r="G149" s="14"/>
    </row>
    <row r="150" spans="7:7" x14ac:dyDescent="0.25">
      <c r="G150" s="14"/>
    </row>
    <row r="151" spans="7:7" x14ac:dyDescent="0.25">
      <c r="G151" s="14"/>
    </row>
    <row r="152" spans="7:7" x14ac:dyDescent="0.25">
      <c r="G152" s="14"/>
    </row>
    <row r="153" spans="7:7" x14ac:dyDescent="0.25">
      <c r="G153" s="14"/>
    </row>
    <row r="154" spans="7:7" x14ac:dyDescent="0.25">
      <c r="G154" s="14"/>
    </row>
    <row r="155" spans="7:7" x14ac:dyDescent="0.25">
      <c r="G155" s="14"/>
    </row>
    <row r="156" spans="7:7" x14ac:dyDescent="0.25">
      <c r="G156" s="14"/>
    </row>
    <row r="157" spans="7:7" x14ac:dyDescent="0.25">
      <c r="G157" s="14"/>
    </row>
  </sheetData>
  <sheetProtection selectLockedCells="1" selectUnlockedCells="1"/>
  <autoFilter ref="A15:K45" xr:uid="{00000000-0009-0000-0000-000002000000}"/>
  <mergeCells count="14">
    <mergeCell ref="A1:E1"/>
    <mergeCell ref="A3:B3"/>
    <mergeCell ref="A4:B5"/>
    <mergeCell ref="C4:D5"/>
    <mergeCell ref="H13:L13"/>
    <mergeCell ref="A6:B6"/>
    <mergeCell ref="A7:B7"/>
    <mergeCell ref="B11:H11"/>
    <mergeCell ref="B13:B14"/>
    <mergeCell ref="D13:D14"/>
    <mergeCell ref="E13:E14"/>
    <mergeCell ref="G13:G14"/>
    <mergeCell ref="C6:D6"/>
    <mergeCell ref="C7:D7"/>
  </mergeCells>
  <phoneticPr fontId="57" type="noConversion"/>
  <dataValidations count="1">
    <dataValidation type="list" operator="equal" allowBlank="1" showErrorMessage="1" sqref="N98:N937" xr:uid="{00000000-0002-0000-0200-000000000000}">
      <formula1>"Oui,Non"</formula1>
      <formula2>0</formula2>
    </dataValidation>
  </dataValidations>
  <pageMargins left="0.23622047244094491" right="0.23622047244094491" top="0.74803149606299213" bottom="0.74803149606299213" header="0.31496062992125984" footer="0.31496062992125984"/>
  <pageSetup paperSize="8" scale="65" orientation="landscape" useFirstPageNumber="1" horizontalDpi="300" verticalDpi="300" r:id="rId1"/>
  <headerFooter alignWithMargins="0">
    <oddHeader>&amp;LEtat récapitulatif des dépenses facturées&amp;C&amp;F&amp;RPage &amp;P/&amp;N</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Paramètres!$D$3:$D$14</xm:f>
          </x14:formula1>
          <xm:sqref>D16:D45</xm:sqref>
        </x14:dataValidation>
        <x14:dataValidation type="list" allowBlank="1" showInputMessage="1" showErrorMessage="1" xr:uid="{00000000-0002-0000-0200-000002000000}">
          <x14:formula1>
            <xm:f>Paramètres!$E$3:$E$5</xm:f>
          </x14:formula1>
          <xm:sqref>F16:F45</xm:sqref>
        </x14:dataValidation>
        <x14:dataValidation type="list" allowBlank="1" showInputMessage="1" showErrorMessage="1" xr:uid="{00000000-0002-0000-0200-000003000000}">
          <x14:formula1>
            <xm:f>Paramètres!$B$3:$B$12</xm:f>
          </x14:formula1>
          <xm:sqref>B16:B45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pageSetUpPr fitToPage="1"/>
  </sheetPr>
  <dimension ref="A1:L111"/>
  <sheetViews>
    <sheetView topLeftCell="A73" zoomScaleNormal="100" workbookViewId="0">
      <selection activeCell="A81" sqref="A81:F81"/>
    </sheetView>
  </sheetViews>
  <sheetFormatPr baseColWidth="10" defaultColWidth="11" defaultRowHeight="13.2" x14ac:dyDescent="0.25"/>
  <cols>
    <col min="1" max="1" width="11.5546875" style="20" customWidth="1"/>
    <col min="2" max="2" width="29.21875" style="20" customWidth="1"/>
    <col min="3" max="4" width="18.44140625" style="20" customWidth="1"/>
    <col min="5" max="6" width="19.44140625" style="20" customWidth="1"/>
    <col min="7" max="7" width="17.77734375" style="20" customWidth="1"/>
    <col min="8" max="8" width="18.5546875" style="20" customWidth="1"/>
    <col min="9" max="9" width="21.5546875" style="20" customWidth="1"/>
    <col min="10" max="10" width="14.21875" style="20" customWidth="1"/>
    <col min="11" max="11" width="20.44140625" style="20" customWidth="1"/>
    <col min="12" max="12" width="19.44140625" style="20" customWidth="1"/>
    <col min="13" max="13" width="17.5546875" style="20" customWidth="1"/>
    <col min="14" max="16384" width="11" style="20"/>
  </cols>
  <sheetData>
    <row r="1" spans="1:12" s="49" customFormat="1" ht="14.25" customHeight="1" x14ac:dyDescent="0.25">
      <c r="A1" s="221" t="s">
        <v>12</v>
      </c>
      <c r="B1" s="222"/>
      <c r="C1" s="223" t="str">
        <f>ACCUEIL!B3</f>
        <v>Actions d'animation relatives aux mesures agro-environnementales et climatiques</v>
      </c>
      <c r="D1" s="224"/>
      <c r="E1" s="224"/>
      <c r="F1" s="224"/>
      <c r="G1" s="224"/>
      <c r="H1" s="224"/>
      <c r="I1" s="224"/>
      <c r="J1" s="224"/>
      <c r="K1" s="224"/>
    </row>
    <row r="2" spans="1:12" s="49" customFormat="1" ht="14.25" customHeight="1" x14ac:dyDescent="0.25">
      <c r="A2" s="221" t="s">
        <v>0</v>
      </c>
      <c r="B2" s="222"/>
      <c r="C2" s="223" t="str">
        <f>ACCUEIL!B4</f>
        <v>Animation de PAEC à partir de 2026</v>
      </c>
      <c r="D2" s="224"/>
      <c r="E2" s="224"/>
      <c r="F2" s="224"/>
      <c r="G2" s="224"/>
      <c r="H2" s="224"/>
      <c r="I2" s="224"/>
      <c r="J2" s="224"/>
      <c r="K2" s="224"/>
    </row>
    <row r="3" spans="1:12" s="49" customFormat="1" ht="13.8" x14ac:dyDescent="0.25">
      <c r="A3" s="221" t="s">
        <v>14</v>
      </c>
      <c r="B3" s="222"/>
      <c r="C3" s="223">
        <f>ACCUEIL!B6</f>
        <v>0</v>
      </c>
      <c r="D3" s="224"/>
      <c r="E3" s="224"/>
      <c r="F3" s="224"/>
      <c r="G3" s="224"/>
      <c r="H3" s="224"/>
      <c r="I3" s="224"/>
      <c r="J3" s="224"/>
      <c r="K3" s="224"/>
    </row>
    <row r="4" spans="1:12" s="49" customFormat="1" ht="13.8" x14ac:dyDescent="0.25">
      <c r="A4" s="221" t="s">
        <v>21</v>
      </c>
      <c r="B4" s="222"/>
      <c r="C4" s="223">
        <f>ACCUEIL!B5</f>
        <v>0</v>
      </c>
      <c r="D4" s="224"/>
      <c r="E4" s="224"/>
      <c r="F4" s="224"/>
      <c r="G4" s="224"/>
      <c r="H4" s="224"/>
      <c r="I4" s="224"/>
      <c r="J4" s="224"/>
      <c r="K4" s="224"/>
    </row>
    <row r="5" spans="1:12" s="105" customFormat="1" ht="13.8" x14ac:dyDescent="0.25">
      <c r="A5" s="120"/>
      <c r="B5" s="120"/>
      <c r="C5" s="121"/>
      <c r="D5" s="121"/>
      <c r="E5" s="121"/>
      <c r="F5" s="121"/>
      <c r="G5" s="121"/>
      <c r="H5" s="121"/>
      <c r="I5" s="121"/>
    </row>
    <row r="6" spans="1:12" s="49" customFormat="1" ht="13.8" x14ac:dyDescent="0.25">
      <c r="A6" s="232" t="s">
        <v>137</v>
      </c>
      <c r="B6" s="233"/>
      <c r="C6" s="233"/>
      <c r="D6" s="233"/>
      <c r="E6" s="233"/>
      <c r="F6" s="233"/>
      <c r="G6" s="233"/>
      <c r="H6" s="233"/>
      <c r="I6" s="233"/>
      <c r="J6" s="233"/>
      <c r="K6" s="233"/>
    </row>
    <row r="7" spans="1:12" s="49" customFormat="1" ht="26.4" x14ac:dyDescent="0.25">
      <c r="A7" s="127" t="s">
        <v>38</v>
      </c>
      <c r="B7" s="127" t="s">
        <v>39</v>
      </c>
      <c r="C7" s="127" t="s">
        <v>256</v>
      </c>
      <c r="D7" s="127" t="s">
        <v>279</v>
      </c>
      <c r="E7" s="127" t="s">
        <v>105</v>
      </c>
      <c r="F7" s="127" t="s">
        <v>276</v>
      </c>
      <c r="G7" s="127" t="s">
        <v>277</v>
      </c>
      <c r="H7" s="127" t="s">
        <v>278</v>
      </c>
      <c r="I7" s="127" t="s">
        <v>253</v>
      </c>
      <c r="J7" s="127" t="s">
        <v>136</v>
      </c>
      <c r="K7" s="127" t="s">
        <v>157</v>
      </c>
      <c r="L7" s="127" t="s">
        <v>30</v>
      </c>
    </row>
    <row r="8" spans="1:12" s="49" customFormat="1" ht="13.8" x14ac:dyDescent="0.25">
      <c r="A8" s="108" t="str">
        <f>IF(ACCUEIL!E11&lt;&gt;"",Paramètres!D3,"")</f>
        <v/>
      </c>
      <c r="B8" s="126" t="str">
        <f>IF(A8&lt;&gt;"",ACCUEIL!E11,"")</f>
        <v/>
      </c>
      <c r="C8" s="109">
        <f>1.25*SUMIFS('Annexe 1 Dépenses de personnel'!$L$13:$L$999,'Annexe 1 Dépenses de personnel'!$C$13:$C$999,"Diag/PG",'Annexe 1 Dépenses de personnel'!$G$13:$G$999,"Jusque mi-Septembre 2025",'Annexe 1 Dépenses de personnel'!$F$13:$F$999,'Synthèse financière'!$A8)+SUMIFS('Annexe 2  Dépenses facturées'!$L$16:$L$999,'Annexe 2  Dépenses facturées'!$C$16:$C$999,"Diag/PG",'Annexe 2  Dépenses facturées'!$F$16:$F$999,"Jusque mi-Septembre 2025",'Annexe 2  Dépenses facturées'!$D$16:$D$999,'Synthèse financière'!$A8)</f>
        <v>0</v>
      </c>
      <c r="D8" s="109">
        <f>(1.25*SUMIFS('Annexe 1 Dépenses de personnel'!$L$13:$L$999,'Annexe 1 Dépenses de personnel'!$C$13:$C$999,"Diag/PG",'Annexe 1 Dépenses de personnel'!$F$13:$F$999,'Synthèse financière'!$A8)+SUMIFS('Annexe 2  Dépenses facturées'!$L$16:$L$999,'Annexe 2  Dépenses facturées'!$C$16:$C$999,"Diag/PG",'Annexe 2  Dépenses facturées'!$D$16:$D$999,'Synthèse financière'!$A8))-C8</f>
        <v>0</v>
      </c>
      <c r="E8" s="109">
        <f>1.25*SUMIFS('Annexe 1 Dépenses de personnel'!$L$13:$L$999,'Annexe 1 Dépenses de personnel'!$C$13:$C$999,"Form/Complémentaires",'Annexe 1 Dépenses de personnel'!$F$13:$F$999,'Synthèse financière'!$A8)+SUMIFS('Annexe 2  Dépenses facturées'!$L$16:$L$999,'Annexe 2  Dépenses facturées'!$C$16:$C$999,"Form/Complémentaires",'Annexe 2  Dépenses facturées'!$D$16:$D$999,'Synthèse financière'!$A8)</f>
        <v>0</v>
      </c>
      <c r="F8" s="109">
        <f>1.25*SUMIFS('Annexe 1 Dépenses de personnel'!$L$13:$L$999,'Annexe 1 Dépenses de personnel'!$C$13:$C$999,"Animation",'Annexe 1 Dépenses de personnel'!$G$13:$G$999,"Jusque mi-Septembre 2025",'Annexe 1 Dépenses de personnel'!$F$13:$F$999,'Synthèse financière'!$A8)+SUMIFS('Annexe 2  Dépenses facturées'!$L$16:$L$999,'Annexe 2  Dépenses facturées'!$C$16:$C$999,"Animation",'Annexe 2  Dépenses facturées'!$F$16:$F$999,"Jusque mi-Septembre 2025",'Annexe 2  Dépenses facturées'!$D$16:$D$999,'Synthèse financière'!$A8)</f>
        <v>0</v>
      </c>
      <c r="G8" s="109">
        <f>1.25*SUMIFS('Annexe 1 Dépenses de personnel'!$L$13:$L$999,'Annexe 1 Dépenses de personnel'!$C$13:$C$999,"Animation",'Annexe 1 Dépenses de personnel'!$G$13:$G$999,"mi-Sept -&gt; Dec 2025",'Annexe 1 Dépenses de personnel'!$F$13:$F$999,'Synthèse financière'!$A8)+SUMIFS('Annexe 2  Dépenses facturées'!$L$16:$L$999,'Annexe 2  Dépenses facturées'!$C$16:$C$999,"Animation",'Annexe 2  Dépenses facturées'!$F$16:$F$999,"mi-Sept -&gt; Dec 2025",'Annexe 2  Dépenses facturées'!$D$16:$D$999,'Synthèse financière'!$A8)</f>
        <v>0</v>
      </c>
      <c r="H8" s="109">
        <f>1.25*SUMIFS('Annexe 1 Dépenses de personnel'!$L$13:$L$999,'Annexe 1 Dépenses de personnel'!$C$13:$C$999,"Animation",'Annexe 1 Dépenses de personnel'!$G$13:$G$999,"2026",'Annexe 1 Dépenses de personnel'!$F$13:$F$999,'Synthèse financière'!$A8)+SUMIFS('Annexe 2  Dépenses facturées'!$L$16:$L$999,'Annexe 2  Dépenses facturées'!$C$16:$C$999,"Animation",'Annexe 2  Dépenses facturées'!$F$16:$F$999,"2026",'Annexe 2  Dépenses facturées'!$D$16:$D$999,'Synthèse financière'!$A8)</f>
        <v>0</v>
      </c>
      <c r="I8" s="109">
        <f>1.25*SUMIFS('Annexe 1 Dépenses de personnel'!$L$13:$L$999,'Annexe 1 Dépenses de personnel'!$C$13:$C$999,"Mi-parcours",'Annexe 1 Dépenses de personnel'!$F$13:$F$999,'Synthèse financière'!$A8)+SUMIFS('Annexe 2  Dépenses facturées'!$L$16:$L$999,'Annexe 2  Dépenses facturées'!$C$16:$C$999,"Mi-parcours",'Annexe 2  Dépenses facturées'!$D$16:$D$999,'Synthèse financière'!$A8)</f>
        <v>0</v>
      </c>
      <c r="J8" s="132">
        <f>SUM(C8:I8)</f>
        <v>0</v>
      </c>
      <c r="K8" s="109">
        <f>SUMIF('Annexe 2  Dépenses facturées'!D$16:D$999,'Synthèse financière'!A8,'Annexe 2  Dépenses facturées'!I$16:I$999)-SUMIF('Annexe 2  Dépenses facturées'!D$16:D$999,'Synthèse financière'!A8,'Annexe 2  Dépenses facturées'!J$16:J$999)</f>
        <v>0</v>
      </c>
      <c r="L8" s="132">
        <f>J8+K8</f>
        <v>0</v>
      </c>
    </row>
    <row r="9" spans="1:12" s="49" customFormat="1" ht="13.8" x14ac:dyDescent="0.25">
      <c r="A9" s="108" t="str">
        <f>IF(ACCUEIL!E12&lt;&gt;"",Paramètres!D4,"")</f>
        <v/>
      </c>
      <c r="B9" s="126" t="str">
        <f>IF(A9&lt;&gt;"",ACCUEIL!E12,"")</f>
        <v/>
      </c>
      <c r="C9" s="109">
        <f>1.25*SUMIFS('Annexe 1 Dépenses de personnel'!$L$13:$L$999,'Annexe 1 Dépenses de personnel'!$C$13:$C$999,"Diag/PG",'Annexe 1 Dépenses de personnel'!$G$13:$G$999,"Jusque mi-Septembre 2025",'Annexe 1 Dépenses de personnel'!$F$13:$F$999,'Synthèse financière'!$A9)+SUMIFS('Annexe 2  Dépenses facturées'!$L$16:$L$999,'Annexe 2  Dépenses facturées'!$C$16:$C$999,"Diag/PG",'Annexe 2  Dépenses facturées'!$F$16:$F$999,"Jusque mi-Septembre 2025",'Annexe 2  Dépenses facturées'!$D$16:$D$999,'Synthèse financière'!$A9)</f>
        <v>0</v>
      </c>
      <c r="D9" s="109">
        <f>(1.25*SUMIFS('Annexe 1 Dépenses de personnel'!$L$13:$L$999,'Annexe 1 Dépenses de personnel'!$C$13:$C$999,"Diag/PG",'Annexe 1 Dépenses de personnel'!$F$13:$F$999,'Synthèse financière'!$A9)+SUMIFS('Annexe 2  Dépenses facturées'!$L$16:$L$999,'Annexe 2  Dépenses facturées'!$C$16:$C$999,"Diag/PG",'Annexe 2  Dépenses facturées'!$D$16:$D$999,'Synthèse financière'!$A9))-C9</f>
        <v>0</v>
      </c>
      <c r="E9" s="109">
        <f>1.25*SUMIFS('Annexe 1 Dépenses de personnel'!$L$13:$L$999,'Annexe 1 Dépenses de personnel'!$C$13:$C$999,"Form/Complémentaires",'Annexe 1 Dépenses de personnel'!$F$13:$F$999,'Synthèse financière'!$A9)+SUMIFS('Annexe 2  Dépenses facturées'!$L$16:$L$999,'Annexe 2  Dépenses facturées'!$C$16:$C$999,"Form/Complémentaires",'Annexe 2  Dépenses facturées'!$D$16:$D$999,'Synthèse financière'!$A9)</f>
        <v>0</v>
      </c>
      <c r="F9" s="109">
        <f>1.25*SUMIFS('Annexe 1 Dépenses de personnel'!$L$13:$L$999,'Annexe 1 Dépenses de personnel'!$C$13:$C$999,"Animation",'Annexe 1 Dépenses de personnel'!$G$13:$G$999,"Jusque mi-Septembre 2025",'Annexe 1 Dépenses de personnel'!$F$13:$F$999,'Synthèse financière'!$A9)+SUMIFS('Annexe 2  Dépenses facturées'!$L$16:$L$999,'Annexe 2  Dépenses facturées'!$C$16:$C$999,"Animation",'Annexe 2  Dépenses facturées'!$F$16:$F$999,"Jusque mi-Septembre 2025",'Annexe 2  Dépenses facturées'!$D$16:$D$999,'Synthèse financière'!$A9)</f>
        <v>0</v>
      </c>
      <c r="G9" s="109">
        <f>1.25*SUMIFS('Annexe 1 Dépenses de personnel'!$L$13:$L$999,'Annexe 1 Dépenses de personnel'!$C$13:$C$999,"Animation",'Annexe 1 Dépenses de personnel'!$G$13:$G$999,"mi-Sept -&gt; Dec 2025",'Annexe 1 Dépenses de personnel'!$F$13:$F$999,'Synthèse financière'!$A9)+SUMIFS('Annexe 2  Dépenses facturées'!$L$16:$L$999,'Annexe 2  Dépenses facturées'!$C$16:$C$999,"Animation",'Annexe 2  Dépenses facturées'!$F$16:$F$999,"mi-Sept -&gt; Dec 2025",'Annexe 2  Dépenses facturées'!$D$16:$D$999,'Synthèse financière'!$A9)</f>
        <v>0</v>
      </c>
      <c r="H9" s="109">
        <f>1.25*SUMIFS('Annexe 1 Dépenses de personnel'!$L$13:$L$999,'Annexe 1 Dépenses de personnel'!$C$13:$C$999,"Animation",'Annexe 1 Dépenses de personnel'!$G$13:$G$999,"2026",'Annexe 1 Dépenses de personnel'!$F$13:$F$999,'Synthèse financière'!$A9)+SUMIFS('Annexe 2  Dépenses facturées'!$L$16:$L$999,'Annexe 2  Dépenses facturées'!$C$16:$C$999,"Animation",'Annexe 2  Dépenses facturées'!$F$16:$F$999,"2026",'Annexe 2  Dépenses facturées'!$D$16:$D$999,'Synthèse financière'!$A9)</f>
        <v>0</v>
      </c>
      <c r="I9" s="109">
        <f>1.25*SUMIFS('Annexe 1 Dépenses de personnel'!$L$13:$L$999,'Annexe 1 Dépenses de personnel'!$C$13:$C$999,"Mi-parcours",'Annexe 1 Dépenses de personnel'!$F$13:$F$999,'Synthèse financière'!$A9)+SUMIFS('Annexe 2  Dépenses facturées'!$L$16:$L$999,'Annexe 2  Dépenses facturées'!$C$16:$C$999,"Mi-parcours",'Annexe 2  Dépenses facturées'!$D$16:$D$999,'Synthèse financière'!$A9)</f>
        <v>0</v>
      </c>
      <c r="J9" s="132">
        <f t="shared" ref="J9:J18" si="0">SUM(C9:I9)</f>
        <v>0</v>
      </c>
      <c r="K9" s="109">
        <f>SUMIF('Annexe 2  Dépenses facturées'!D$16:D$999,'Synthèse financière'!A9,'Annexe 2  Dépenses facturées'!I$16:I$999)-SUMIF('Annexe 2  Dépenses facturées'!D$16:D$999,'Synthèse financière'!A9,'Annexe 2  Dépenses facturées'!J$16:J$999)</f>
        <v>0</v>
      </c>
      <c r="L9" s="132">
        <f t="shared" ref="L9:L15" si="1">J9+K9</f>
        <v>0</v>
      </c>
    </row>
    <row r="10" spans="1:12" s="49" customFormat="1" ht="13.8" x14ac:dyDescent="0.25">
      <c r="A10" s="108" t="str">
        <f>IF(ACCUEIL!E13&lt;&gt;"",Paramètres!D5,"")</f>
        <v/>
      </c>
      <c r="B10" s="126" t="str">
        <f>IF(A10&lt;&gt;"",ACCUEIL!E13,"")</f>
        <v/>
      </c>
      <c r="C10" s="109">
        <f>1.25*SUMIFS('Annexe 1 Dépenses de personnel'!$L$13:$L$999,'Annexe 1 Dépenses de personnel'!$C$13:$C$999,"Diag/PG",'Annexe 1 Dépenses de personnel'!$G$13:$G$999,"Jusque mi-Septembre 2025",'Annexe 1 Dépenses de personnel'!$F$13:$F$999,'Synthèse financière'!$A10)+SUMIFS('Annexe 2  Dépenses facturées'!$L$16:$L$999,'Annexe 2  Dépenses facturées'!$C$16:$C$999,"Diag/PG",'Annexe 2  Dépenses facturées'!$F$16:$F$999,"Jusque mi-Septembre 2025",'Annexe 2  Dépenses facturées'!$D$16:$D$999,'Synthèse financière'!$A10)</f>
        <v>0</v>
      </c>
      <c r="D10" s="109">
        <f>(1.25*SUMIFS('Annexe 1 Dépenses de personnel'!$L$13:$L$999,'Annexe 1 Dépenses de personnel'!$C$13:$C$999,"Diag/PG",'Annexe 1 Dépenses de personnel'!$F$13:$F$999,'Synthèse financière'!$A10)+SUMIFS('Annexe 2  Dépenses facturées'!$L$16:$L$999,'Annexe 2  Dépenses facturées'!$C$16:$C$999,"Diag/PG",'Annexe 2  Dépenses facturées'!$D$16:$D$999,'Synthèse financière'!$A10))-C10</f>
        <v>0</v>
      </c>
      <c r="E10" s="109">
        <f>1.25*SUMIFS('Annexe 1 Dépenses de personnel'!$L$13:$L$999,'Annexe 1 Dépenses de personnel'!$C$13:$C$999,"Form/Complémentaires",'Annexe 1 Dépenses de personnel'!$F$13:$F$999,'Synthèse financière'!$A10)+SUMIFS('Annexe 2  Dépenses facturées'!$L$16:$L$999,'Annexe 2  Dépenses facturées'!$C$16:$C$999,"Form/Complémentaires",'Annexe 2  Dépenses facturées'!$D$16:$D$999,'Synthèse financière'!$A10)</f>
        <v>0</v>
      </c>
      <c r="F10" s="109">
        <f>1.25*SUMIFS('Annexe 1 Dépenses de personnel'!$L$13:$L$999,'Annexe 1 Dépenses de personnel'!$C$13:$C$999,"Animation",'Annexe 1 Dépenses de personnel'!$G$13:$G$999,"Jusque mi-Septembre 2025",'Annexe 1 Dépenses de personnel'!$F$13:$F$999,'Synthèse financière'!$A10)+SUMIFS('Annexe 2  Dépenses facturées'!$L$16:$L$999,'Annexe 2  Dépenses facturées'!$C$16:$C$999,"Animation",'Annexe 2  Dépenses facturées'!$F$16:$F$999,"Jusque mi-Septembre 2025",'Annexe 2  Dépenses facturées'!$D$16:$D$999,'Synthèse financière'!$A10)</f>
        <v>0</v>
      </c>
      <c r="G10" s="109">
        <f>1.25*SUMIFS('Annexe 1 Dépenses de personnel'!$L$13:$L$999,'Annexe 1 Dépenses de personnel'!$C$13:$C$999,"Animation",'Annexe 1 Dépenses de personnel'!$G$13:$G$999,"mi-Sept -&gt; Dec 2025",'Annexe 1 Dépenses de personnel'!$F$13:$F$999,'Synthèse financière'!$A10)+SUMIFS('Annexe 2  Dépenses facturées'!$L$16:$L$999,'Annexe 2  Dépenses facturées'!$C$16:$C$999,"Animation",'Annexe 2  Dépenses facturées'!$F$16:$F$999,"mi-Sept -&gt; Dec 2025",'Annexe 2  Dépenses facturées'!$D$16:$D$999,'Synthèse financière'!$A10)</f>
        <v>0</v>
      </c>
      <c r="H10" s="109">
        <f>1.25*SUMIFS('Annexe 1 Dépenses de personnel'!$L$13:$L$999,'Annexe 1 Dépenses de personnel'!$C$13:$C$999,"Animation",'Annexe 1 Dépenses de personnel'!$G$13:$G$999,"2026",'Annexe 1 Dépenses de personnel'!$F$13:$F$999,'Synthèse financière'!$A10)+SUMIFS('Annexe 2  Dépenses facturées'!$L$16:$L$999,'Annexe 2  Dépenses facturées'!$C$16:$C$999,"Animation",'Annexe 2  Dépenses facturées'!$F$16:$F$999,"2026",'Annexe 2  Dépenses facturées'!$D$16:$D$999,'Synthèse financière'!$A10)</f>
        <v>0</v>
      </c>
      <c r="I10" s="109">
        <f>1.25*SUMIFS('Annexe 1 Dépenses de personnel'!$L$13:$L$999,'Annexe 1 Dépenses de personnel'!$C$13:$C$999,"Mi-parcours",'Annexe 1 Dépenses de personnel'!$F$13:$F$999,'Synthèse financière'!$A10)+SUMIFS('Annexe 2  Dépenses facturées'!$L$16:$L$999,'Annexe 2  Dépenses facturées'!$C$16:$C$999,"Mi-parcours",'Annexe 2  Dépenses facturées'!$D$16:$D$999,'Synthèse financière'!$A10)</f>
        <v>0</v>
      </c>
      <c r="J10" s="132">
        <f t="shared" si="0"/>
        <v>0</v>
      </c>
      <c r="K10" s="109">
        <f>SUMIF('Annexe 2  Dépenses facturées'!D$16:D$999,'Synthèse financière'!A10,'Annexe 2  Dépenses facturées'!I$16:I$999)-SUMIF('Annexe 2  Dépenses facturées'!D$16:D$999,'Synthèse financière'!A10,'Annexe 2  Dépenses facturées'!J$16:J$999)</f>
        <v>0</v>
      </c>
      <c r="L10" s="132">
        <f t="shared" si="1"/>
        <v>0</v>
      </c>
    </row>
    <row r="11" spans="1:12" s="49" customFormat="1" ht="13.8" x14ac:dyDescent="0.25">
      <c r="A11" s="108" t="str">
        <f>IF(ACCUEIL!E14&lt;&gt;"",Paramètres!D6,"")</f>
        <v/>
      </c>
      <c r="B11" s="126" t="str">
        <f>IF(A11&lt;&gt;"",ACCUEIL!E14,"")</f>
        <v/>
      </c>
      <c r="C11" s="109">
        <f>1.25*SUMIFS('Annexe 1 Dépenses de personnel'!$L$13:$L$999,'Annexe 1 Dépenses de personnel'!$C$13:$C$999,"Diag/PG",'Annexe 1 Dépenses de personnel'!$G$13:$G$999,"Jusque mi-Septembre 2025",'Annexe 1 Dépenses de personnel'!$F$13:$F$999,'Synthèse financière'!$A11)+SUMIFS('Annexe 2  Dépenses facturées'!$L$16:$L$999,'Annexe 2  Dépenses facturées'!$C$16:$C$999,"Diag/PG",'Annexe 2  Dépenses facturées'!$F$16:$F$999,"Jusque mi-Septembre 2025",'Annexe 2  Dépenses facturées'!$D$16:$D$999,'Synthèse financière'!$A11)</f>
        <v>0</v>
      </c>
      <c r="D11" s="109">
        <f>(1.25*SUMIFS('Annexe 1 Dépenses de personnel'!$L$13:$L$999,'Annexe 1 Dépenses de personnel'!$C$13:$C$999,"Diag/PG",'Annexe 1 Dépenses de personnel'!$F$13:$F$999,'Synthèse financière'!$A11)+SUMIFS('Annexe 2  Dépenses facturées'!$L$16:$L$999,'Annexe 2  Dépenses facturées'!$C$16:$C$999,"Diag/PG",'Annexe 2  Dépenses facturées'!$D$16:$D$999,'Synthèse financière'!$A11))-C11</f>
        <v>0</v>
      </c>
      <c r="E11" s="109">
        <f>1.25*SUMIFS('Annexe 1 Dépenses de personnel'!$L$13:$L$999,'Annexe 1 Dépenses de personnel'!$C$13:$C$999,"Form/Complémentaires",'Annexe 1 Dépenses de personnel'!$F$13:$F$999,'Synthèse financière'!$A11)+SUMIFS('Annexe 2  Dépenses facturées'!$L$16:$L$999,'Annexe 2  Dépenses facturées'!$C$16:$C$999,"Form/Complémentaires",'Annexe 2  Dépenses facturées'!$D$16:$D$999,'Synthèse financière'!$A11)</f>
        <v>0</v>
      </c>
      <c r="F11" s="109">
        <f>1.25*SUMIFS('Annexe 1 Dépenses de personnel'!$L$13:$L$999,'Annexe 1 Dépenses de personnel'!$C$13:$C$999,"Animation",'Annexe 1 Dépenses de personnel'!$G$13:$G$999,"Jusque mi-Septembre 2025",'Annexe 1 Dépenses de personnel'!$F$13:$F$999,'Synthèse financière'!$A11)+SUMIFS('Annexe 2  Dépenses facturées'!$L$16:$L$999,'Annexe 2  Dépenses facturées'!$C$16:$C$999,"Animation",'Annexe 2  Dépenses facturées'!$F$16:$F$999,"Jusque mi-Septembre 2025",'Annexe 2  Dépenses facturées'!$D$16:$D$999,'Synthèse financière'!$A11)</f>
        <v>0</v>
      </c>
      <c r="G11" s="109">
        <f>1.25*SUMIFS('Annexe 1 Dépenses de personnel'!$L$13:$L$999,'Annexe 1 Dépenses de personnel'!$C$13:$C$999,"Animation",'Annexe 1 Dépenses de personnel'!$G$13:$G$999,"mi-Sept -&gt; Dec 2025",'Annexe 1 Dépenses de personnel'!$F$13:$F$999,'Synthèse financière'!$A11)+SUMIFS('Annexe 2  Dépenses facturées'!$L$16:$L$999,'Annexe 2  Dépenses facturées'!$C$16:$C$999,"Animation",'Annexe 2  Dépenses facturées'!$F$16:$F$999,"mi-Sept -&gt; Dec 2025",'Annexe 2  Dépenses facturées'!$D$16:$D$999,'Synthèse financière'!$A11)</f>
        <v>0</v>
      </c>
      <c r="H11" s="109">
        <f>1.25*SUMIFS('Annexe 1 Dépenses de personnel'!$L$13:$L$999,'Annexe 1 Dépenses de personnel'!$C$13:$C$999,"Animation",'Annexe 1 Dépenses de personnel'!$G$13:$G$999,"2026",'Annexe 1 Dépenses de personnel'!$F$13:$F$999,'Synthèse financière'!$A11)+SUMIFS('Annexe 2  Dépenses facturées'!$L$16:$L$999,'Annexe 2  Dépenses facturées'!$C$16:$C$999,"Animation",'Annexe 2  Dépenses facturées'!$F$16:$F$999,"2026",'Annexe 2  Dépenses facturées'!$D$16:$D$999,'Synthèse financière'!$A11)</f>
        <v>0</v>
      </c>
      <c r="I11" s="109">
        <f>1.25*SUMIFS('Annexe 1 Dépenses de personnel'!$L$13:$L$999,'Annexe 1 Dépenses de personnel'!$C$13:$C$999,"Mi-parcours",'Annexe 1 Dépenses de personnel'!$F$13:$F$999,'Synthèse financière'!$A11)+SUMIFS('Annexe 2  Dépenses facturées'!$L$16:$L$999,'Annexe 2  Dépenses facturées'!$C$16:$C$999,"Mi-parcours",'Annexe 2  Dépenses facturées'!$D$16:$D$999,'Synthèse financière'!$A11)</f>
        <v>0</v>
      </c>
      <c r="J11" s="132">
        <f t="shared" si="0"/>
        <v>0</v>
      </c>
      <c r="K11" s="109">
        <f>SUMIF('Annexe 2  Dépenses facturées'!D$16:D$999,'Synthèse financière'!A11,'Annexe 2  Dépenses facturées'!I$16:I$999)-SUMIF('Annexe 2  Dépenses facturées'!D$16:D$999,'Synthèse financière'!A11,'Annexe 2  Dépenses facturées'!J$16:J$999)</f>
        <v>0</v>
      </c>
      <c r="L11" s="132">
        <f t="shared" si="1"/>
        <v>0</v>
      </c>
    </row>
    <row r="12" spans="1:12" s="49" customFormat="1" ht="13.8" x14ac:dyDescent="0.25">
      <c r="A12" s="108" t="str">
        <f>IF(ACCUEIL!E15&lt;&gt;"",Paramètres!D7,"")</f>
        <v/>
      </c>
      <c r="B12" s="126" t="str">
        <f>IF(A12&lt;&gt;"",ACCUEIL!E15,"")</f>
        <v/>
      </c>
      <c r="C12" s="109">
        <f>1.25*SUMIFS('Annexe 1 Dépenses de personnel'!$L$13:$L$999,'Annexe 1 Dépenses de personnel'!$C$13:$C$999,"Diag/PG",'Annexe 1 Dépenses de personnel'!$G$13:$G$999,"Jusque mi-Septembre 2025",'Annexe 1 Dépenses de personnel'!$F$13:$F$999,'Synthèse financière'!$A12)+SUMIFS('Annexe 2  Dépenses facturées'!$L$16:$L$999,'Annexe 2  Dépenses facturées'!$C$16:$C$999,"Diag/PG",'Annexe 2  Dépenses facturées'!$F$16:$F$999,"Jusque mi-Septembre 2025",'Annexe 2  Dépenses facturées'!$D$16:$D$999,'Synthèse financière'!$A12)</f>
        <v>0</v>
      </c>
      <c r="D12" s="109">
        <f>(1.25*SUMIFS('Annexe 1 Dépenses de personnel'!$L$13:$L$999,'Annexe 1 Dépenses de personnel'!$C$13:$C$999,"Diag/PG",'Annexe 1 Dépenses de personnel'!$F$13:$F$999,'Synthèse financière'!$A12)+SUMIFS('Annexe 2  Dépenses facturées'!$L$16:$L$999,'Annexe 2  Dépenses facturées'!$C$16:$C$999,"Diag/PG",'Annexe 2  Dépenses facturées'!$D$16:$D$999,'Synthèse financière'!$A12))-C12</f>
        <v>0</v>
      </c>
      <c r="E12" s="109">
        <f>1.25*SUMIFS('Annexe 1 Dépenses de personnel'!$L$13:$L$999,'Annexe 1 Dépenses de personnel'!$C$13:$C$999,"Form/Complémentaires",'Annexe 1 Dépenses de personnel'!$F$13:$F$999,'Synthèse financière'!$A12)+SUMIFS('Annexe 2  Dépenses facturées'!$L$16:$L$999,'Annexe 2  Dépenses facturées'!$C$16:$C$999,"Form/Complémentaires",'Annexe 2  Dépenses facturées'!$D$16:$D$999,'Synthèse financière'!$A12)</f>
        <v>0</v>
      </c>
      <c r="F12" s="109">
        <f>1.25*SUMIFS('Annexe 1 Dépenses de personnel'!$L$13:$L$999,'Annexe 1 Dépenses de personnel'!$C$13:$C$999,"Animation",'Annexe 1 Dépenses de personnel'!$G$13:$G$999,"Jusque mi-Septembre 2025",'Annexe 1 Dépenses de personnel'!$F$13:$F$999,'Synthèse financière'!$A12)+SUMIFS('Annexe 2  Dépenses facturées'!$L$16:$L$999,'Annexe 2  Dépenses facturées'!$C$16:$C$999,"Animation",'Annexe 2  Dépenses facturées'!$F$16:$F$999,"Jusque mi-Septembre 2025",'Annexe 2  Dépenses facturées'!$D$16:$D$999,'Synthèse financière'!$A12)</f>
        <v>0</v>
      </c>
      <c r="G12" s="109">
        <f>1.25*SUMIFS('Annexe 1 Dépenses de personnel'!$L$13:$L$999,'Annexe 1 Dépenses de personnel'!$C$13:$C$999,"Animation",'Annexe 1 Dépenses de personnel'!$G$13:$G$999,"mi-Sept -&gt; Dec 2025",'Annexe 1 Dépenses de personnel'!$F$13:$F$999,'Synthèse financière'!$A12)+SUMIFS('Annexe 2  Dépenses facturées'!$L$16:$L$999,'Annexe 2  Dépenses facturées'!$C$16:$C$999,"Animation",'Annexe 2  Dépenses facturées'!$F$16:$F$999,"mi-Sept -&gt; Dec 2025",'Annexe 2  Dépenses facturées'!$D$16:$D$999,'Synthèse financière'!$A12)</f>
        <v>0</v>
      </c>
      <c r="H12" s="109">
        <f>1.25*SUMIFS('Annexe 1 Dépenses de personnel'!$L$13:$L$999,'Annexe 1 Dépenses de personnel'!$C$13:$C$999,"Animation",'Annexe 1 Dépenses de personnel'!$G$13:$G$999,"2026",'Annexe 1 Dépenses de personnel'!$F$13:$F$999,'Synthèse financière'!$A12)+SUMIFS('Annexe 2  Dépenses facturées'!$L$16:$L$999,'Annexe 2  Dépenses facturées'!$C$16:$C$999,"Animation",'Annexe 2  Dépenses facturées'!$F$16:$F$999,"2026",'Annexe 2  Dépenses facturées'!$D$16:$D$999,'Synthèse financière'!$A12)</f>
        <v>0</v>
      </c>
      <c r="I12" s="109">
        <f>1.25*SUMIFS('Annexe 1 Dépenses de personnel'!$L$13:$L$999,'Annexe 1 Dépenses de personnel'!$C$13:$C$999,"Mi-parcours",'Annexe 1 Dépenses de personnel'!$F$13:$F$999,'Synthèse financière'!$A12)+SUMIFS('Annexe 2  Dépenses facturées'!$L$16:$L$999,'Annexe 2  Dépenses facturées'!$C$16:$C$999,"Mi-parcours",'Annexe 2  Dépenses facturées'!$D$16:$D$999,'Synthèse financière'!$A12)</f>
        <v>0</v>
      </c>
      <c r="J12" s="132">
        <f t="shared" si="0"/>
        <v>0</v>
      </c>
      <c r="K12" s="109">
        <f>SUMIF('Annexe 2  Dépenses facturées'!D$16:D$999,'Synthèse financière'!A12,'Annexe 2  Dépenses facturées'!I$16:I$999)-SUMIF('Annexe 2  Dépenses facturées'!D$16:D$999,'Synthèse financière'!A12,'Annexe 2  Dépenses facturées'!J$16:J$999)</f>
        <v>0</v>
      </c>
      <c r="L12" s="132">
        <f t="shared" si="1"/>
        <v>0</v>
      </c>
    </row>
    <row r="13" spans="1:12" s="49" customFormat="1" ht="13.8" x14ac:dyDescent="0.25">
      <c r="A13" s="108" t="str">
        <f>IF(ACCUEIL!E16&lt;&gt;"",Paramètres!D8,"")</f>
        <v/>
      </c>
      <c r="B13" s="126" t="str">
        <f>IF(A13&lt;&gt;"",ACCUEIL!E16,"")</f>
        <v/>
      </c>
      <c r="C13" s="109">
        <f>1.25*SUMIFS('Annexe 1 Dépenses de personnel'!$L$13:$L$999,'Annexe 1 Dépenses de personnel'!$C$13:$C$999,"Diag/PG",'Annexe 1 Dépenses de personnel'!$G$13:$G$999,"Jusque mi-Septembre 2025",'Annexe 1 Dépenses de personnel'!$F$13:$F$999,'Synthèse financière'!$A13)+SUMIFS('Annexe 2  Dépenses facturées'!$L$16:$L$999,'Annexe 2  Dépenses facturées'!$C$16:$C$999,"Diag/PG",'Annexe 2  Dépenses facturées'!$F$16:$F$999,"Jusque mi-Septembre 2025",'Annexe 2  Dépenses facturées'!$D$16:$D$999,'Synthèse financière'!$A13)</f>
        <v>0</v>
      </c>
      <c r="D13" s="109">
        <f>(1.25*SUMIFS('Annexe 1 Dépenses de personnel'!$L$13:$L$999,'Annexe 1 Dépenses de personnel'!$C$13:$C$999,"Diag/PG",'Annexe 1 Dépenses de personnel'!$F$13:$F$999,'Synthèse financière'!$A13)+SUMIFS('Annexe 2  Dépenses facturées'!$L$16:$L$999,'Annexe 2  Dépenses facturées'!$C$16:$C$999,"Diag/PG",'Annexe 2  Dépenses facturées'!$D$16:$D$999,'Synthèse financière'!$A13))-C13</f>
        <v>0</v>
      </c>
      <c r="E13" s="109">
        <f>1.25*SUMIFS('Annexe 1 Dépenses de personnel'!$L$13:$L$999,'Annexe 1 Dépenses de personnel'!$C$13:$C$999,"Form/Complémentaires",'Annexe 1 Dépenses de personnel'!$F$13:$F$999,'Synthèse financière'!$A13)+SUMIFS('Annexe 2  Dépenses facturées'!$L$16:$L$999,'Annexe 2  Dépenses facturées'!$C$16:$C$999,"Form/Complémentaires",'Annexe 2  Dépenses facturées'!$D$16:$D$999,'Synthèse financière'!$A13)</f>
        <v>0</v>
      </c>
      <c r="F13" s="109">
        <f>1.25*SUMIFS('Annexe 1 Dépenses de personnel'!$L$13:$L$999,'Annexe 1 Dépenses de personnel'!$C$13:$C$999,"Animation",'Annexe 1 Dépenses de personnel'!$G$13:$G$999,"Jusque mi-Septembre 2025",'Annexe 1 Dépenses de personnel'!$F$13:$F$999,'Synthèse financière'!$A13)+SUMIFS('Annexe 2  Dépenses facturées'!$L$16:$L$999,'Annexe 2  Dépenses facturées'!$C$16:$C$999,"Animation",'Annexe 2  Dépenses facturées'!$F$16:$F$999,"Jusque mi-Septembre 2025",'Annexe 2  Dépenses facturées'!$D$16:$D$999,'Synthèse financière'!$A13)</f>
        <v>0</v>
      </c>
      <c r="G13" s="109">
        <f>1.25*SUMIFS('Annexe 1 Dépenses de personnel'!$L$13:$L$999,'Annexe 1 Dépenses de personnel'!$C$13:$C$999,"Animation",'Annexe 1 Dépenses de personnel'!$G$13:$G$999,"mi-Sept -&gt; Dec 2025",'Annexe 1 Dépenses de personnel'!$F$13:$F$999,'Synthèse financière'!$A13)+SUMIFS('Annexe 2  Dépenses facturées'!$L$16:$L$999,'Annexe 2  Dépenses facturées'!$C$16:$C$999,"Animation",'Annexe 2  Dépenses facturées'!$F$16:$F$999,"mi-Sept -&gt; Dec 2025",'Annexe 2  Dépenses facturées'!$D$16:$D$999,'Synthèse financière'!$A13)</f>
        <v>0</v>
      </c>
      <c r="H13" s="109">
        <f>1.25*SUMIFS('Annexe 1 Dépenses de personnel'!$L$13:$L$999,'Annexe 1 Dépenses de personnel'!$C$13:$C$999,"Animation",'Annexe 1 Dépenses de personnel'!$G$13:$G$999,"2026",'Annexe 1 Dépenses de personnel'!$F$13:$F$999,'Synthèse financière'!$A13)+SUMIFS('Annexe 2  Dépenses facturées'!$L$16:$L$999,'Annexe 2  Dépenses facturées'!$C$16:$C$999,"Animation",'Annexe 2  Dépenses facturées'!$F$16:$F$999,"2026",'Annexe 2  Dépenses facturées'!$D$16:$D$999,'Synthèse financière'!$A13)</f>
        <v>0</v>
      </c>
      <c r="I13" s="109">
        <f>1.25*SUMIFS('Annexe 1 Dépenses de personnel'!$L$13:$L$999,'Annexe 1 Dépenses de personnel'!$C$13:$C$999,"Mi-parcours",'Annexe 1 Dépenses de personnel'!$F$13:$F$999,'Synthèse financière'!$A13)+SUMIFS('Annexe 2  Dépenses facturées'!$L$16:$L$999,'Annexe 2  Dépenses facturées'!$C$16:$C$999,"Mi-parcours",'Annexe 2  Dépenses facturées'!$D$16:$D$999,'Synthèse financière'!$A13)</f>
        <v>0</v>
      </c>
      <c r="J13" s="132">
        <f t="shared" si="0"/>
        <v>0</v>
      </c>
      <c r="K13" s="109">
        <f>SUMIF('Annexe 2  Dépenses facturées'!D$16:D$999,'Synthèse financière'!A13,'Annexe 2  Dépenses facturées'!I$16:I$999)-SUMIF('Annexe 2  Dépenses facturées'!D$16:D$999,'Synthèse financière'!A13,'Annexe 2  Dépenses facturées'!J$16:J$999)</f>
        <v>0</v>
      </c>
      <c r="L13" s="132">
        <f t="shared" si="1"/>
        <v>0</v>
      </c>
    </row>
    <row r="14" spans="1:12" s="49" customFormat="1" ht="13.8" x14ac:dyDescent="0.25">
      <c r="A14" s="108" t="str">
        <f>IF(ACCUEIL!E17&lt;&gt;"",Paramètres!D9,"")</f>
        <v/>
      </c>
      <c r="B14" s="126" t="str">
        <f>IF(A14&lt;&gt;"",ACCUEIL!E17,"")</f>
        <v/>
      </c>
      <c r="C14" s="109">
        <f>1.25*SUMIFS('Annexe 1 Dépenses de personnel'!$L$13:$L$999,'Annexe 1 Dépenses de personnel'!$C$13:$C$999,"Diag/PG",'Annexe 1 Dépenses de personnel'!$G$13:$G$999,"Jusque mi-Septembre 2025",'Annexe 1 Dépenses de personnel'!$F$13:$F$999,'Synthèse financière'!$A14)+SUMIFS('Annexe 2  Dépenses facturées'!$L$16:$L$999,'Annexe 2  Dépenses facturées'!$C$16:$C$999,"Diag/PG",'Annexe 2  Dépenses facturées'!$F$16:$F$999,"Jusque mi-Septembre 2025",'Annexe 2  Dépenses facturées'!$D$16:$D$999,'Synthèse financière'!$A14)</f>
        <v>0</v>
      </c>
      <c r="D14" s="109">
        <f>(1.25*SUMIFS('Annexe 1 Dépenses de personnel'!$L$13:$L$999,'Annexe 1 Dépenses de personnel'!$C$13:$C$999,"Diag/PG",'Annexe 1 Dépenses de personnel'!$F$13:$F$999,'Synthèse financière'!$A14)+SUMIFS('Annexe 2  Dépenses facturées'!$L$16:$L$999,'Annexe 2  Dépenses facturées'!$C$16:$C$999,"Diag/PG",'Annexe 2  Dépenses facturées'!$D$16:$D$999,'Synthèse financière'!$A14))-C14</f>
        <v>0</v>
      </c>
      <c r="E14" s="109">
        <f>1.25*SUMIFS('Annexe 1 Dépenses de personnel'!$L$13:$L$999,'Annexe 1 Dépenses de personnel'!$C$13:$C$999,"Form/Complémentaires",'Annexe 1 Dépenses de personnel'!$F$13:$F$999,'Synthèse financière'!$A14)+SUMIFS('Annexe 2  Dépenses facturées'!$L$16:$L$999,'Annexe 2  Dépenses facturées'!$C$16:$C$999,"Form/Complémentaires",'Annexe 2  Dépenses facturées'!$D$16:$D$999,'Synthèse financière'!$A14)</f>
        <v>0</v>
      </c>
      <c r="F14" s="109">
        <f>1.25*SUMIFS('Annexe 1 Dépenses de personnel'!$L$13:$L$999,'Annexe 1 Dépenses de personnel'!$C$13:$C$999,"Animation",'Annexe 1 Dépenses de personnel'!$G$13:$G$999,"Jusque mi-Septembre 2025",'Annexe 1 Dépenses de personnel'!$F$13:$F$999,'Synthèse financière'!$A14)+SUMIFS('Annexe 2  Dépenses facturées'!$L$16:$L$999,'Annexe 2  Dépenses facturées'!$C$16:$C$999,"Animation",'Annexe 2  Dépenses facturées'!$F$16:$F$999,"Jusque mi-Septembre 2025",'Annexe 2  Dépenses facturées'!$D$16:$D$999,'Synthèse financière'!$A14)</f>
        <v>0</v>
      </c>
      <c r="G14" s="109">
        <f>1.25*SUMIFS('Annexe 1 Dépenses de personnel'!$L$13:$L$999,'Annexe 1 Dépenses de personnel'!$C$13:$C$999,"Animation",'Annexe 1 Dépenses de personnel'!$G$13:$G$999,"mi-Sept -&gt; Dec 2025",'Annexe 1 Dépenses de personnel'!$F$13:$F$999,'Synthèse financière'!$A14)+SUMIFS('Annexe 2  Dépenses facturées'!$L$16:$L$999,'Annexe 2  Dépenses facturées'!$C$16:$C$999,"Animation",'Annexe 2  Dépenses facturées'!$F$16:$F$999,"mi-Sept -&gt; Dec 2025",'Annexe 2  Dépenses facturées'!$D$16:$D$999,'Synthèse financière'!$A14)</f>
        <v>0</v>
      </c>
      <c r="H14" s="109">
        <f>1.25*SUMIFS('Annexe 1 Dépenses de personnel'!$L$13:$L$999,'Annexe 1 Dépenses de personnel'!$C$13:$C$999,"Animation",'Annexe 1 Dépenses de personnel'!$G$13:$G$999,"2026",'Annexe 1 Dépenses de personnel'!$F$13:$F$999,'Synthèse financière'!$A14)+SUMIFS('Annexe 2  Dépenses facturées'!$L$16:$L$999,'Annexe 2  Dépenses facturées'!$C$16:$C$999,"Animation",'Annexe 2  Dépenses facturées'!$F$16:$F$999,"2026",'Annexe 2  Dépenses facturées'!$D$16:$D$999,'Synthèse financière'!$A14)</f>
        <v>0</v>
      </c>
      <c r="I14" s="109">
        <f>1.25*SUMIFS('Annexe 1 Dépenses de personnel'!$L$13:$L$999,'Annexe 1 Dépenses de personnel'!$C$13:$C$999,"Mi-parcours",'Annexe 1 Dépenses de personnel'!$F$13:$F$999,'Synthèse financière'!$A14)+SUMIFS('Annexe 2  Dépenses facturées'!$L$16:$L$999,'Annexe 2  Dépenses facturées'!$C$16:$C$999,"Mi-parcours",'Annexe 2  Dépenses facturées'!$D$16:$D$999,'Synthèse financière'!$A14)</f>
        <v>0</v>
      </c>
      <c r="J14" s="132">
        <f t="shared" si="0"/>
        <v>0</v>
      </c>
      <c r="K14" s="109">
        <f>SUMIF('Annexe 2  Dépenses facturées'!D$16:D$999,'Synthèse financière'!A14,'Annexe 2  Dépenses facturées'!I$16:I$999)-SUMIF('Annexe 2  Dépenses facturées'!D$16:D$999,'Synthèse financière'!A14,'Annexe 2  Dépenses facturées'!J$16:J$999)</f>
        <v>0</v>
      </c>
      <c r="L14" s="132">
        <f t="shared" si="1"/>
        <v>0</v>
      </c>
    </row>
    <row r="15" spans="1:12" s="49" customFormat="1" ht="13.8" x14ac:dyDescent="0.25">
      <c r="A15" s="108" t="str">
        <f>IF(ACCUEIL!E18&lt;&gt;"",Paramètres!D10,"")</f>
        <v/>
      </c>
      <c r="B15" s="126" t="str">
        <f>IF(A15&lt;&gt;"",ACCUEIL!E18,"")</f>
        <v/>
      </c>
      <c r="C15" s="109">
        <f>1.25*SUMIFS('Annexe 1 Dépenses de personnel'!$L$13:$L$999,'Annexe 1 Dépenses de personnel'!$C$13:$C$999,"Diag/PG",'Annexe 1 Dépenses de personnel'!$G$13:$G$999,"Jusque mi-Septembre 2025",'Annexe 1 Dépenses de personnel'!$F$13:$F$999,'Synthèse financière'!$A15)+SUMIFS('Annexe 2  Dépenses facturées'!$L$16:$L$999,'Annexe 2  Dépenses facturées'!$C$16:$C$999,"Diag/PG",'Annexe 2  Dépenses facturées'!$F$16:$F$999,"Jusque mi-Septembre 2025",'Annexe 2  Dépenses facturées'!$D$16:$D$999,'Synthèse financière'!$A15)</f>
        <v>0</v>
      </c>
      <c r="D15" s="109">
        <f>(1.25*SUMIFS('Annexe 1 Dépenses de personnel'!$L$13:$L$999,'Annexe 1 Dépenses de personnel'!$C$13:$C$999,"Diag/PG",'Annexe 1 Dépenses de personnel'!$F$13:$F$999,'Synthèse financière'!$A15)+SUMIFS('Annexe 2  Dépenses facturées'!$L$16:$L$999,'Annexe 2  Dépenses facturées'!$C$16:$C$999,"Diag/PG",'Annexe 2  Dépenses facturées'!$D$16:$D$999,'Synthèse financière'!$A15))-C15</f>
        <v>0</v>
      </c>
      <c r="E15" s="109">
        <f>1.25*SUMIFS('Annexe 1 Dépenses de personnel'!$L$13:$L$999,'Annexe 1 Dépenses de personnel'!$C$13:$C$999,"Form/Complémentaires",'Annexe 1 Dépenses de personnel'!$F$13:$F$999,'Synthèse financière'!$A15)+SUMIFS('Annexe 2  Dépenses facturées'!$L$16:$L$999,'Annexe 2  Dépenses facturées'!$C$16:$C$999,"Form/Complémentaires",'Annexe 2  Dépenses facturées'!$D$16:$D$999,'Synthèse financière'!$A15)</f>
        <v>0</v>
      </c>
      <c r="F15" s="109">
        <f>1.25*SUMIFS('Annexe 1 Dépenses de personnel'!$L$13:$L$999,'Annexe 1 Dépenses de personnel'!$C$13:$C$999,"Animation",'Annexe 1 Dépenses de personnel'!$G$13:$G$999,"Jusque mi-Septembre 2025",'Annexe 1 Dépenses de personnel'!$F$13:$F$999,'Synthèse financière'!$A15)+SUMIFS('Annexe 2  Dépenses facturées'!$L$16:$L$999,'Annexe 2  Dépenses facturées'!$C$16:$C$999,"Animation",'Annexe 2  Dépenses facturées'!$F$16:$F$999,"Jusque mi-Septembre 2025",'Annexe 2  Dépenses facturées'!$D$16:$D$999,'Synthèse financière'!$A15)</f>
        <v>0</v>
      </c>
      <c r="G15" s="109">
        <f>1.25*SUMIFS('Annexe 1 Dépenses de personnel'!$L$13:$L$999,'Annexe 1 Dépenses de personnel'!$C$13:$C$999,"Animation",'Annexe 1 Dépenses de personnel'!$G$13:$G$999,"mi-Sept -&gt; Dec 2025",'Annexe 1 Dépenses de personnel'!$F$13:$F$999,'Synthèse financière'!$A15)+SUMIFS('Annexe 2  Dépenses facturées'!$L$16:$L$999,'Annexe 2  Dépenses facturées'!$C$16:$C$999,"Animation",'Annexe 2  Dépenses facturées'!$F$16:$F$999,"mi-Sept -&gt; Dec 2025",'Annexe 2  Dépenses facturées'!$D$16:$D$999,'Synthèse financière'!$A15)</f>
        <v>0</v>
      </c>
      <c r="H15" s="109">
        <f>1.25*SUMIFS('Annexe 1 Dépenses de personnel'!$L$13:$L$999,'Annexe 1 Dépenses de personnel'!$C$13:$C$999,"Animation",'Annexe 1 Dépenses de personnel'!$G$13:$G$999,"2026",'Annexe 1 Dépenses de personnel'!$F$13:$F$999,'Synthèse financière'!$A15)+SUMIFS('Annexe 2  Dépenses facturées'!$L$16:$L$999,'Annexe 2  Dépenses facturées'!$C$16:$C$999,"Animation",'Annexe 2  Dépenses facturées'!$F$16:$F$999,"2026",'Annexe 2  Dépenses facturées'!$D$16:$D$999,'Synthèse financière'!$A15)</f>
        <v>0</v>
      </c>
      <c r="I15" s="109">
        <f>1.25*SUMIFS('Annexe 1 Dépenses de personnel'!$L$13:$L$999,'Annexe 1 Dépenses de personnel'!$C$13:$C$999,"Mi-parcours",'Annexe 1 Dépenses de personnel'!$F$13:$F$999,'Synthèse financière'!$A15)+SUMIFS('Annexe 2  Dépenses facturées'!$L$16:$L$999,'Annexe 2  Dépenses facturées'!$C$16:$C$999,"Mi-parcours",'Annexe 2  Dépenses facturées'!$D$16:$D$999,'Synthèse financière'!$A15)</f>
        <v>0</v>
      </c>
      <c r="J15" s="132">
        <f t="shared" si="0"/>
        <v>0</v>
      </c>
      <c r="K15" s="109">
        <f>SUMIF('Annexe 2  Dépenses facturées'!D$16:D$999,'Synthèse financière'!A15,'Annexe 2  Dépenses facturées'!I$16:I$999)-SUMIF('Annexe 2  Dépenses facturées'!D$16:D$999,'Synthèse financière'!A15,'Annexe 2  Dépenses facturées'!J$16:J$999)</f>
        <v>0</v>
      </c>
      <c r="L15" s="132">
        <f t="shared" si="1"/>
        <v>0</v>
      </c>
    </row>
    <row r="16" spans="1:12" s="49" customFormat="1" ht="13.8" x14ac:dyDescent="0.25">
      <c r="A16" s="108" t="str">
        <f>IF(ACCUEIL!E19&lt;&gt;"",Paramètres!D11,"")</f>
        <v/>
      </c>
      <c r="B16" s="126" t="str">
        <f>IF(A16&lt;&gt;"",ACCUEIL!E19,"")</f>
        <v/>
      </c>
      <c r="C16" s="109">
        <f>1.25*SUMIFS('Annexe 1 Dépenses de personnel'!$L$13:$L$999,'Annexe 1 Dépenses de personnel'!$C$13:$C$999,"Diag/PG",'Annexe 1 Dépenses de personnel'!$G$13:$G$999,"Jusque mi-Septembre 2025",'Annexe 1 Dépenses de personnel'!$F$13:$F$999,'Synthèse financière'!$A16)+SUMIFS('Annexe 2  Dépenses facturées'!$L$16:$L$999,'Annexe 2  Dépenses facturées'!$C$16:$C$999,"Diag/PG",'Annexe 2  Dépenses facturées'!$F$16:$F$999,"Jusque mi-Septembre 2025",'Annexe 2  Dépenses facturées'!$D$16:$D$999,'Synthèse financière'!$A16)</f>
        <v>0</v>
      </c>
      <c r="D16" s="109">
        <f>(1.25*SUMIFS('Annexe 1 Dépenses de personnel'!$L$13:$L$999,'Annexe 1 Dépenses de personnel'!$C$13:$C$999,"Diag/PG",'Annexe 1 Dépenses de personnel'!$F$13:$F$999,'Synthèse financière'!$A16)+SUMIFS('Annexe 2  Dépenses facturées'!$L$16:$L$999,'Annexe 2  Dépenses facturées'!$C$16:$C$999,"Diag/PG",'Annexe 2  Dépenses facturées'!$D$16:$D$999,'Synthèse financière'!$A16))-C16</f>
        <v>0</v>
      </c>
      <c r="E16" s="109">
        <f>1.25*SUMIFS('Annexe 1 Dépenses de personnel'!$L$13:$L$999,'Annexe 1 Dépenses de personnel'!$C$13:$C$999,"Form/Complémentaires",'Annexe 1 Dépenses de personnel'!$F$13:$F$999,'Synthèse financière'!$A16)+SUMIFS('Annexe 2  Dépenses facturées'!$L$16:$L$999,'Annexe 2  Dépenses facturées'!$C$16:$C$999,"Form/Complémentaires",'Annexe 2  Dépenses facturées'!$D$16:$D$999,'Synthèse financière'!$A16)</f>
        <v>0</v>
      </c>
      <c r="F16" s="109">
        <f>1.25*SUMIFS('Annexe 1 Dépenses de personnel'!$L$13:$L$999,'Annexe 1 Dépenses de personnel'!$C$13:$C$999,"Animation",'Annexe 1 Dépenses de personnel'!$G$13:$G$999,"Jusque mi-Septembre 2025",'Annexe 1 Dépenses de personnel'!$F$13:$F$999,'Synthèse financière'!$A16)+SUMIFS('Annexe 2  Dépenses facturées'!$L$16:$L$999,'Annexe 2  Dépenses facturées'!$C$16:$C$999,"Animation",'Annexe 2  Dépenses facturées'!$F$16:$F$999,"Jusque mi-Septembre 2025",'Annexe 2  Dépenses facturées'!$D$16:$D$999,'Synthèse financière'!$A16)</f>
        <v>0</v>
      </c>
      <c r="G16" s="109">
        <f>1.25*SUMIFS('Annexe 1 Dépenses de personnel'!$L$13:$L$999,'Annexe 1 Dépenses de personnel'!$C$13:$C$999,"Animation",'Annexe 1 Dépenses de personnel'!$G$13:$G$999,"mi-Sept -&gt; Dec 2025",'Annexe 1 Dépenses de personnel'!$F$13:$F$999,'Synthèse financière'!$A16)+SUMIFS('Annexe 2  Dépenses facturées'!$L$16:$L$999,'Annexe 2  Dépenses facturées'!$C$16:$C$999,"Animation",'Annexe 2  Dépenses facturées'!$F$16:$F$999,"mi-Sept -&gt; Dec 2025",'Annexe 2  Dépenses facturées'!$D$16:$D$999,'Synthèse financière'!$A16)</f>
        <v>0</v>
      </c>
      <c r="H16" s="109">
        <f>1.25*SUMIFS('Annexe 1 Dépenses de personnel'!$L$13:$L$999,'Annexe 1 Dépenses de personnel'!$C$13:$C$999,"Animation",'Annexe 1 Dépenses de personnel'!$G$13:$G$999,"2026",'Annexe 1 Dépenses de personnel'!$F$13:$F$999,'Synthèse financière'!$A16)+SUMIFS('Annexe 2  Dépenses facturées'!$L$16:$L$999,'Annexe 2  Dépenses facturées'!$C$16:$C$999,"Animation",'Annexe 2  Dépenses facturées'!$F$16:$F$999,"2026",'Annexe 2  Dépenses facturées'!$D$16:$D$999,'Synthèse financière'!$A16)</f>
        <v>0</v>
      </c>
      <c r="I16" s="109">
        <f>1.25*SUMIFS('Annexe 1 Dépenses de personnel'!$L$13:$L$999,'Annexe 1 Dépenses de personnel'!$C$13:$C$999,"Mi-parcours",'Annexe 1 Dépenses de personnel'!$F$13:$F$999,'Synthèse financière'!$A16)+SUMIFS('Annexe 2  Dépenses facturées'!$L$16:$L$999,'Annexe 2  Dépenses facturées'!$C$16:$C$999,"Mi-parcours",'Annexe 2  Dépenses facturées'!$D$16:$D$999,'Synthèse financière'!$A16)</f>
        <v>0</v>
      </c>
      <c r="J16" s="132">
        <f t="shared" si="0"/>
        <v>0</v>
      </c>
      <c r="K16" s="109">
        <f>SUMIF('Annexe 2  Dépenses facturées'!D$16:D$999,'Synthèse financière'!A16,'Annexe 2  Dépenses facturées'!I$16:I$999)-SUMIF('Annexe 2  Dépenses facturées'!D$16:D$999,'Synthèse financière'!A16,'Annexe 2  Dépenses facturées'!J$16:J$999)</f>
        <v>0</v>
      </c>
      <c r="L16" s="132">
        <f t="shared" ref="L16:L19" si="2">J16+K16</f>
        <v>0</v>
      </c>
    </row>
    <row r="17" spans="1:12" s="49" customFormat="1" ht="13.8" x14ac:dyDescent="0.25">
      <c r="A17" s="108" t="str">
        <f>IF(ACCUEIL!E20&lt;&gt;"",Paramètres!D12,"")</f>
        <v/>
      </c>
      <c r="B17" s="126" t="str">
        <f>IF(A17&lt;&gt;"",ACCUEIL!E20,"")</f>
        <v/>
      </c>
      <c r="C17" s="109">
        <f>1.25*SUMIFS('Annexe 1 Dépenses de personnel'!$L$13:$L$999,'Annexe 1 Dépenses de personnel'!$C$13:$C$999,"Diag/PG",'Annexe 1 Dépenses de personnel'!$G$13:$G$999,"Jusque mi-Septembre 2025",'Annexe 1 Dépenses de personnel'!$F$13:$F$999,'Synthèse financière'!$A17)+SUMIFS('Annexe 2  Dépenses facturées'!$L$16:$L$999,'Annexe 2  Dépenses facturées'!$C$16:$C$999,"Diag/PG",'Annexe 2  Dépenses facturées'!$F$16:$F$999,"Jusque mi-Septembre 2025",'Annexe 2  Dépenses facturées'!$D$16:$D$999,'Synthèse financière'!$A17)</f>
        <v>0</v>
      </c>
      <c r="D17" s="109">
        <f>(1.25*SUMIFS('Annexe 1 Dépenses de personnel'!$L$13:$L$999,'Annexe 1 Dépenses de personnel'!$C$13:$C$999,"Diag/PG",'Annexe 1 Dépenses de personnel'!$F$13:$F$999,'Synthèse financière'!$A17)+SUMIFS('Annexe 2  Dépenses facturées'!$L$16:$L$999,'Annexe 2  Dépenses facturées'!$C$16:$C$999,"Diag/PG",'Annexe 2  Dépenses facturées'!$D$16:$D$999,'Synthèse financière'!$A17))-C17</f>
        <v>0</v>
      </c>
      <c r="E17" s="109">
        <f>1.25*SUMIFS('Annexe 1 Dépenses de personnel'!$L$13:$L$999,'Annexe 1 Dépenses de personnel'!$C$13:$C$999,"Form/Complémentaires",'Annexe 1 Dépenses de personnel'!$F$13:$F$999,'Synthèse financière'!$A17)+SUMIFS('Annexe 2  Dépenses facturées'!$L$16:$L$999,'Annexe 2  Dépenses facturées'!$C$16:$C$999,"Form/Complémentaires",'Annexe 2  Dépenses facturées'!$D$16:$D$999,'Synthèse financière'!$A17)</f>
        <v>0</v>
      </c>
      <c r="F17" s="109">
        <f>1.25*SUMIFS('Annexe 1 Dépenses de personnel'!$L$13:$L$999,'Annexe 1 Dépenses de personnel'!$C$13:$C$999,"Animation",'Annexe 1 Dépenses de personnel'!$G$13:$G$999,"Jusque mi-Septembre 2025",'Annexe 1 Dépenses de personnel'!$F$13:$F$999,'Synthèse financière'!$A17)+SUMIFS('Annexe 2  Dépenses facturées'!$L$16:$L$999,'Annexe 2  Dépenses facturées'!$C$16:$C$999,"Animation",'Annexe 2  Dépenses facturées'!$F$16:$F$999,"Jusque mi-Septembre 2025",'Annexe 2  Dépenses facturées'!$D$16:$D$999,'Synthèse financière'!$A17)</f>
        <v>0</v>
      </c>
      <c r="G17" s="109">
        <f>1.25*SUMIFS('Annexe 1 Dépenses de personnel'!$L$13:$L$999,'Annexe 1 Dépenses de personnel'!$C$13:$C$999,"Animation",'Annexe 1 Dépenses de personnel'!$G$13:$G$999,"mi-Sept -&gt; Dec 2025",'Annexe 1 Dépenses de personnel'!$F$13:$F$999,'Synthèse financière'!$A17)+SUMIFS('Annexe 2  Dépenses facturées'!$L$16:$L$999,'Annexe 2  Dépenses facturées'!$C$16:$C$999,"Animation",'Annexe 2  Dépenses facturées'!$F$16:$F$999,"mi-Sept -&gt; Dec 2025",'Annexe 2  Dépenses facturées'!$D$16:$D$999,'Synthèse financière'!$A17)</f>
        <v>0</v>
      </c>
      <c r="H17" s="109">
        <f>1.25*SUMIFS('Annexe 1 Dépenses de personnel'!$L$13:$L$999,'Annexe 1 Dépenses de personnel'!$C$13:$C$999,"Animation",'Annexe 1 Dépenses de personnel'!$G$13:$G$999,"2026",'Annexe 1 Dépenses de personnel'!$F$13:$F$999,'Synthèse financière'!$A17)+SUMIFS('Annexe 2  Dépenses facturées'!$L$16:$L$999,'Annexe 2  Dépenses facturées'!$C$16:$C$999,"Animation",'Annexe 2  Dépenses facturées'!$F$16:$F$999,"2026",'Annexe 2  Dépenses facturées'!$D$16:$D$999,'Synthèse financière'!$A17)</f>
        <v>0</v>
      </c>
      <c r="I17" s="109">
        <f>1.25*SUMIFS('Annexe 1 Dépenses de personnel'!$L$13:$L$999,'Annexe 1 Dépenses de personnel'!$C$13:$C$999,"Mi-parcours",'Annexe 1 Dépenses de personnel'!$F$13:$F$999,'Synthèse financière'!$A17)+SUMIFS('Annexe 2  Dépenses facturées'!$L$16:$L$999,'Annexe 2  Dépenses facturées'!$C$16:$C$999,"Mi-parcours",'Annexe 2  Dépenses facturées'!$D$16:$D$999,'Synthèse financière'!$A17)</f>
        <v>0</v>
      </c>
      <c r="J17" s="132">
        <f t="shared" si="0"/>
        <v>0</v>
      </c>
      <c r="K17" s="109">
        <f>SUMIF('Annexe 2  Dépenses facturées'!D$16:D$999,'Synthèse financière'!A17,'Annexe 2  Dépenses facturées'!I$16:I$999)-SUMIF('Annexe 2  Dépenses facturées'!D$16:D$999,'Synthèse financière'!A17,'Annexe 2  Dépenses facturées'!J$16:J$999)</f>
        <v>0</v>
      </c>
      <c r="L17" s="132">
        <f t="shared" si="2"/>
        <v>0</v>
      </c>
    </row>
    <row r="18" spans="1:12" s="49" customFormat="1" ht="13.8" x14ac:dyDescent="0.25">
      <c r="A18" s="108" t="str">
        <f>IF(ACCUEIL!E21&lt;&gt;"",Paramètres!D13,"")</f>
        <v/>
      </c>
      <c r="B18" s="126" t="str">
        <f>IF(A18&lt;&gt;"",ACCUEIL!E21,"")</f>
        <v/>
      </c>
      <c r="C18" s="109">
        <f>1.25*SUMIFS('Annexe 1 Dépenses de personnel'!$L$13:$L$999,'Annexe 1 Dépenses de personnel'!$C$13:$C$999,"Diag/PG",'Annexe 1 Dépenses de personnel'!$G$13:$G$999,"Jusque mi-Septembre 2025",'Annexe 1 Dépenses de personnel'!$F$13:$F$999,'Synthèse financière'!$A18)+SUMIFS('Annexe 2  Dépenses facturées'!$L$16:$L$999,'Annexe 2  Dépenses facturées'!$C$16:$C$999,"Diag/PG",'Annexe 2  Dépenses facturées'!$F$16:$F$999,"Jusque mi-Septembre 2025",'Annexe 2  Dépenses facturées'!$D$16:$D$999,'Synthèse financière'!$A18)</f>
        <v>0</v>
      </c>
      <c r="D18" s="109">
        <f>(1.25*SUMIFS('Annexe 1 Dépenses de personnel'!$L$13:$L$999,'Annexe 1 Dépenses de personnel'!$C$13:$C$999,"Diag/PG",'Annexe 1 Dépenses de personnel'!$F$13:$F$999,'Synthèse financière'!$A18)+SUMIFS('Annexe 2  Dépenses facturées'!$L$16:$L$999,'Annexe 2  Dépenses facturées'!$C$16:$C$999,"Diag/PG",'Annexe 2  Dépenses facturées'!$D$16:$D$999,'Synthèse financière'!$A18))-C18</f>
        <v>0</v>
      </c>
      <c r="E18" s="109">
        <f>1.25*SUMIFS('Annexe 1 Dépenses de personnel'!$L$13:$L$999,'Annexe 1 Dépenses de personnel'!$C$13:$C$999,"Form/Complémentaires",'Annexe 1 Dépenses de personnel'!$F$13:$F$999,'Synthèse financière'!$A18)+SUMIFS('Annexe 2  Dépenses facturées'!$L$16:$L$999,'Annexe 2  Dépenses facturées'!$C$16:$C$999,"Form/Complémentaires",'Annexe 2  Dépenses facturées'!$D$16:$D$999,'Synthèse financière'!$A18)</f>
        <v>0</v>
      </c>
      <c r="F18" s="109">
        <f>1.25*SUMIFS('Annexe 1 Dépenses de personnel'!$L$13:$L$999,'Annexe 1 Dépenses de personnel'!$C$13:$C$999,"Animation",'Annexe 1 Dépenses de personnel'!$G$13:$G$999,"Jusque mi-Septembre 2025",'Annexe 1 Dépenses de personnel'!$F$13:$F$999,'Synthèse financière'!$A18)+SUMIFS('Annexe 2  Dépenses facturées'!$L$16:$L$999,'Annexe 2  Dépenses facturées'!$C$16:$C$999,"Animation",'Annexe 2  Dépenses facturées'!$F$16:$F$999,"Jusque mi-Septembre 2025",'Annexe 2  Dépenses facturées'!$D$16:$D$999,'Synthèse financière'!$A18)</f>
        <v>0</v>
      </c>
      <c r="G18" s="109">
        <f>1.25*SUMIFS('Annexe 1 Dépenses de personnel'!$L$13:$L$999,'Annexe 1 Dépenses de personnel'!$C$13:$C$999,"Animation",'Annexe 1 Dépenses de personnel'!$G$13:$G$999,"mi-Sept -&gt; Dec 2025",'Annexe 1 Dépenses de personnel'!$F$13:$F$999,'Synthèse financière'!$A18)+SUMIFS('Annexe 2  Dépenses facturées'!$L$16:$L$999,'Annexe 2  Dépenses facturées'!$C$16:$C$999,"Animation",'Annexe 2  Dépenses facturées'!$F$16:$F$999,"mi-Sept -&gt; Dec 2025",'Annexe 2  Dépenses facturées'!$D$16:$D$999,'Synthèse financière'!$A18)</f>
        <v>0</v>
      </c>
      <c r="H18" s="109">
        <f>1.25*SUMIFS('Annexe 1 Dépenses de personnel'!$L$13:$L$999,'Annexe 1 Dépenses de personnel'!$C$13:$C$999,"Animation",'Annexe 1 Dépenses de personnel'!$G$13:$G$999,"2026",'Annexe 1 Dépenses de personnel'!$F$13:$F$999,'Synthèse financière'!$A18)+SUMIFS('Annexe 2  Dépenses facturées'!$L$16:$L$999,'Annexe 2  Dépenses facturées'!$C$16:$C$999,"Animation",'Annexe 2  Dépenses facturées'!$F$16:$F$999,"2026",'Annexe 2  Dépenses facturées'!$D$16:$D$999,'Synthèse financière'!$A18)</f>
        <v>0</v>
      </c>
      <c r="I18" s="109">
        <f>1.25*SUMIFS('Annexe 1 Dépenses de personnel'!$L$13:$L$999,'Annexe 1 Dépenses de personnel'!$C$13:$C$999,"Mi-parcours",'Annexe 1 Dépenses de personnel'!$F$13:$F$999,'Synthèse financière'!$A18)+SUMIFS('Annexe 2  Dépenses facturées'!$L$16:$L$999,'Annexe 2  Dépenses facturées'!$C$16:$C$999,"Mi-parcours",'Annexe 2  Dépenses facturées'!$D$16:$D$999,'Synthèse financière'!$A18)</f>
        <v>0</v>
      </c>
      <c r="J18" s="132">
        <f t="shared" si="0"/>
        <v>0</v>
      </c>
      <c r="K18" s="109">
        <f>SUMIF('Annexe 2  Dépenses facturées'!D$16:D$999,'Synthèse financière'!A18,'Annexe 2  Dépenses facturées'!I$16:I$999)-SUMIF('Annexe 2  Dépenses facturées'!D$16:D$999,'Synthèse financière'!A18,'Annexe 2  Dépenses facturées'!J$16:J$999)</f>
        <v>0</v>
      </c>
      <c r="L18" s="132">
        <f t="shared" si="2"/>
        <v>0</v>
      </c>
    </row>
    <row r="19" spans="1:12" s="49" customFormat="1" ht="13.8" x14ac:dyDescent="0.25">
      <c r="A19" s="108" t="str">
        <f>IF(ACCUEIL!E22&lt;&gt;"",Paramètres!D14,"")</f>
        <v/>
      </c>
      <c r="B19" s="126" t="str">
        <f>IF(A19&lt;&gt;"",ACCUEIL!E22,"")</f>
        <v/>
      </c>
      <c r="C19" s="109">
        <f>1.25*SUMIFS('Annexe 1 Dépenses de personnel'!$L$13:$L$999,'Annexe 1 Dépenses de personnel'!$C$13:$C$999,"Diag/PG",'Annexe 1 Dépenses de personnel'!$G$13:$G$999,"Jusque mi-Septembre 2025",'Annexe 1 Dépenses de personnel'!$F$13:$F$999,'Synthèse financière'!$A19)+SUMIFS('Annexe 2  Dépenses facturées'!$L$16:$L$999,'Annexe 2  Dépenses facturées'!$C$16:$C$999,"Diag/PG",'Annexe 2  Dépenses facturées'!$F$16:$F$999,"Jusque mi-Septembre 2025",'Annexe 2  Dépenses facturées'!$D$16:$D$999,'Synthèse financière'!$A19)</f>
        <v>0</v>
      </c>
      <c r="D19" s="109">
        <f>(1.25*SUMIFS('Annexe 1 Dépenses de personnel'!$L$13:$L$999,'Annexe 1 Dépenses de personnel'!$C$13:$C$999,"Diag/PG",'Annexe 1 Dépenses de personnel'!$F$13:$F$999,'Synthèse financière'!$A19)+SUMIFS('Annexe 2  Dépenses facturées'!$L$16:$L$999,'Annexe 2  Dépenses facturées'!$C$16:$C$999,"Diag/PG",'Annexe 2  Dépenses facturées'!$D$16:$D$999,'Synthèse financière'!$A19))-C19</f>
        <v>0</v>
      </c>
      <c r="E19" s="109">
        <f>1.25*SUMIFS('Annexe 1 Dépenses de personnel'!$L$13:$L$999,'Annexe 1 Dépenses de personnel'!$C$13:$C$999,"Form/Complémentaires",'Annexe 1 Dépenses de personnel'!$F$13:$F$999,'Synthèse financière'!$A19)+SUMIFS('Annexe 2  Dépenses facturées'!$L$16:$L$999,'Annexe 2  Dépenses facturées'!$C$16:$C$999,"Form/Complémentaires",'Annexe 2  Dépenses facturées'!$D$16:$D$999,'Synthèse financière'!$A19)</f>
        <v>0</v>
      </c>
      <c r="F19" s="109">
        <f>1.25*SUMIFS('Annexe 1 Dépenses de personnel'!$L$13:$L$999,'Annexe 1 Dépenses de personnel'!$C$13:$C$999,"Animation",'Annexe 1 Dépenses de personnel'!$G$13:$G$999,"Jusque mi-Septembre 2025",'Annexe 1 Dépenses de personnel'!$F$13:$F$999,'Synthèse financière'!$A19)+SUMIFS('Annexe 2  Dépenses facturées'!$L$16:$L$999,'Annexe 2  Dépenses facturées'!$C$16:$C$999,"Animation",'Annexe 2  Dépenses facturées'!$F$16:$F$999,"Jusque mi-Septembre 2025",'Annexe 2  Dépenses facturées'!$D$16:$D$999,'Synthèse financière'!$A19)</f>
        <v>0</v>
      </c>
      <c r="G19" s="109">
        <f>1.25*SUMIFS('Annexe 1 Dépenses de personnel'!$L$13:$L$999,'Annexe 1 Dépenses de personnel'!$C$13:$C$999,"Animation",'Annexe 1 Dépenses de personnel'!$G$13:$G$999,"mi-Sept -&gt; Dec 2025",'Annexe 1 Dépenses de personnel'!$F$13:$F$999,'Synthèse financière'!$A19)+SUMIFS('Annexe 2  Dépenses facturées'!$L$16:$L$999,'Annexe 2  Dépenses facturées'!$C$16:$C$999,"Animation",'Annexe 2  Dépenses facturées'!$F$16:$F$999,"mi-Sept -&gt; Dec 2025",'Annexe 2  Dépenses facturées'!$D$16:$D$999,'Synthèse financière'!$A19)</f>
        <v>0</v>
      </c>
      <c r="H19" s="109">
        <f>1.25*SUMIFS('Annexe 1 Dépenses de personnel'!$L$13:$L$999,'Annexe 1 Dépenses de personnel'!$C$13:$C$999,"Animation",'Annexe 1 Dépenses de personnel'!$G$13:$G$999,"2026",'Annexe 1 Dépenses de personnel'!$F$13:$F$999,'Synthèse financière'!$A19)+SUMIFS('Annexe 2  Dépenses facturées'!$L$16:$L$999,'Annexe 2  Dépenses facturées'!$C$16:$C$999,"Animation",'Annexe 2  Dépenses facturées'!$F$16:$F$999,"2026",'Annexe 2  Dépenses facturées'!$D$16:$D$999,'Synthèse financière'!$A19)</f>
        <v>0</v>
      </c>
      <c r="I19" s="109">
        <f>1.25*SUMIFS('Annexe 1 Dépenses de personnel'!$L$13:$L$999,'Annexe 1 Dépenses de personnel'!$C$13:$C$999,"Mi-parcours",'Annexe 1 Dépenses de personnel'!$F$13:$F$999,'Synthèse financière'!$A19)+SUMIFS('Annexe 2  Dépenses facturées'!$L$16:$L$999,'Annexe 2  Dépenses facturées'!$C$16:$C$999,"Mi-parcours",'Annexe 2  Dépenses facturées'!$D$16:$D$999,'Synthèse financière'!$A19)</f>
        <v>0</v>
      </c>
      <c r="J19" s="132">
        <f>SUM(C19:I19)</f>
        <v>0</v>
      </c>
      <c r="K19" s="109">
        <f>SUMIF('Annexe 2  Dépenses facturées'!D$16:D$999,'Synthèse financière'!A19,'Annexe 2  Dépenses facturées'!I$16:I$999)-SUMIF('Annexe 2  Dépenses facturées'!D$16:D$999,'Synthèse financière'!A19,'Annexe 2  Dépenses facturées'!J$16:J$999)</f>
        <v>0</v>
      </c>
      <c r="L19" s="132">
        <f t="shared" si="2"/>
        <v>0</v>
      </c>
    </row>
    <row r="20" spans="1:12" s="16" customFormat="1" ht="13.8" x14ac:dyDescent="0.25">
      <c r="A20" s="128"/>
      <c r="B20" s="129" t="s">
        <v>30</v>
      </c>
      <c r="C20" s="130">
        <f>SUM(C8:C15)</f>
        <v>0</v>
      </c>
      <c r="D20" s="130">
        <f>SUM(D8:D15)</f>
        <v>0</v>
      </c>
      <c r="E20" s="130">
        <f>SUM(E8:E15)</f>
        <v>0</v>
      </c>
      <c r="F20" s="130">
        <f t="shared" ref="F20:I20" si="3">SUM(F8:F15)</f>
        <v>0</v>
      </c>
      <c r="G20" s="130">
        <f t="shared" si="3"/>
        <v>0</v>
      </c>
      <c r="H20" s="130">
        <f t="shared" si="3"/>
        <v>0</v>
      </c>
      <c r="I20" s="130">
        <f t="shared" si="3"/>
        <v>0</v>
      </c>
      <c r="J20" s="130">
        <f>SUM(J8:J15)</f>
        <v>0</v>
      </c>
      <c r="K20" s="130">
        <f>SUM(K8:K15)</f>
        <v>0</v>
      </c>
      <c r="L20" s="130">
        <f>SUM(L8:L19)</f>
        <v>0</v>
      </c>
    </row>
    <row r="21" spans="1:12" s="105" customFormat="1" ht="13.8" x14ac:dyDescent="0.25">
      <c r="A21" s="104"/>
      <c r="B21" s="118"/>
      <c r="C21" s="119"/>
      <c r="D21" s="119"/>
      <c r="E21" s="119"/>
      <c r="F21" s="119"/>
      <c r="G21" s="119"/>
      <c r="H21" s="119"/>
      <c r="I21" s="119"/>
    </row>
    <row r="22" spans="1:12" s="49" customFormat="1" ht="13.8" x14ac:dyDescent="0.25">
      <c r="A22" s="229" t="s">
        <v>145</v>
      </c>
      <c r="B22" s="230"/>
      <c r="C22" s="230"/>
      <c r="D22" s="230"/>
      <c r="E22" s="230"/>
      <c r="F22" s="230"/>
      <c r="G22" s="230"/>
      <c r="H22" s="230"/>
      <c r="I22" s="231"/>
    </row>
    <row r="23" spans="1:12" s="49" customFormat="1" ht="26.4" x14ac:dyDescent="0.25">
      <c r="A23" s="127" t="s">
        <v>38</v>
      </c>
      <c r="B23" s="127" t="s">
        <v>39</v>
      </c>
      <c r="C23" s="127" t="s">
        <v>256</v>
      </c>
      <c r="D23" s="127" t="s">
        <v>279</v>
      </c>
      <c r="E23" s="127" t="s">
        <v>105</v>
      </c>
      <c r="F23" s="127" t="s">
        <v>276</v>
      </c>
      <c r="G23" s="127" t="s">
        <v>277</v>
      </c>
      <c r="H23" s="127" t="s">
        <v>278</v>
      </c>
      <c r="I23" s="127" t="s">
        <v>253</v>
      </c>
      <c r="J23" s="127" t="s">
        <v>147</v>
      </c>
    </row>
    <row r="24" spans="1:12" s="49" customFormat="1" ht="13.8" x14ac:dyDescent="0.25">
      <c r="A24" s="108" t="str">
        <f>IF(ACCUEIL!E11&lt;&gt;"",Paramètres!D3,"")</f>
        <v/>
      </c>
      <c r="B24" s="126" t="str">
        <f>IF(A24&lt;&gt;"",ACCUEIL!E11,"")</f>
        <v/>
      </c>
      <c r="C24" s="109">
        <f>F52+F67</f>
        <v>0</v>
      </c>
      <c r="D24" s="109">
        <f t="shared" ref="D24:D31" si="4">K52+K67</f>
        <v>0</v>
      </c>
      <c r="E24" s="109">
        <f>E8*ACCUEIL!$G11</f>
        <v>0</v>
      </c>
      <c r="F24" s="109">
        <f>F8*ACCUEIL!$G11</f>
        <v>0</v>
      </c>
      <c r="G24" s="109">
        <f>G8*ACCUEIL!$G11</f>
        <v>0</v>
      </c>
      <c r="H24" s="109">
        <f>H8*ACCUEIL!$G11</f>
        <v>0</v>
      </c>
      <c r="I24" s="109">
        <f>F83</f>
        <v>0</v>
      </c>
      <c r="J24" s="132">
        <f>SUM(C24:I24)</f>
        <v>0</v>
      </c>
    </row>
    <row r="25" spans="1:12" s="49" customFormat="1" ht="13.8" x14ac:dyDescent="0.25">
      <c r="A25" s="108" t="str">
        <f>IF(ACCUEIL!E12&lt;&gt;"",Paramètres!D4,"")</f>
        <v/>
      </c>
      <c r="B25" s="126" t="str">
        <f>IF(A25&lt;&gt;"",ACCUEIL!E12,"")</f>
        <v/>
      </c>
      <c r="C25" s="109">
        <f t="shared" ref="C25:C31" si="5">F53+F68</f>
        <v>0</v>
      </c>
      <c r="D25" s="109">
        <f t="shared" si="4"/>
        <v>0</v>
      </c>
      <c r="E25" s="109">
        <f>E9*ACCUEIL!$G12</f>
        <v>0</v>
      </c>
      <c r="F25" s="109">
        <f>F9*ACCUEIL!$G12</f>
        <v>0</v>
      </c>
      <c r="G25" s="109">
        <f>G9*ACCUEIL!$G12</f>
        <v>0</v>
      </c>
      <c r="H25" s="109">
        <f>H9*ACCUEIL!$G12</f>
        <v>0</v>
      </c>
      <c r="I25" s="109">
        <f t="shared" ref="I25:I35" si="6">F84</f>
        <v>0</v>
      </c>
      <c r="J25" s="132">
        <f t="shared" ref="J25:J35" si="7">SUM(C25:I25)</f>
        <v>0</v>
      </c>
    </row>
    <row r="26" spans="1:12" s="49" customFormat="1" ht="13.8" x14ac:dyDescent="0.25">
      <c r="A26" s="108" t="str">
        <f>IF(ACCUEIL!E13&lt;&gt;"",Paramètres!D5,"")</f>
        <v/>
      </c>
      <c r="B26" s="126" t="str">
        <f>IF(A26&lt;&gt;"",ACCUEIL!E13,"")</f>
        <v/>
      </c>
      <c r="C26" s="109">
        <f t="shared" si="5"/>
        <v>0</v>
      </c>
      <c r="D26" s="109">
        <f t="shared" si="4"/>
        <v>0</v>
      </c>
      <c r="E26" s="109">
        <f>E10*ACCUEIL!$G13</f>
        <v>0</v>
      </c>
      <c r="F26" s="109">
        <f>F10*ACCUEIL!$G13</f>
        <v>0</v>
      </c>
      <c r="G26" s="109">
        <f>G10*ACCUEIL!$G13</f>
        <v>0</v>
      </c>
      <c r="H26" s="109">
        <f>H10*ACCUEIL!$G13</f>
        <v>0</v>
      </c>
      <c r="I26" s="109">
        <f t="shared" si="6"/>
        <v>0</v>
      </c>
      <c r="J26" s="132">
        <f t="shared" si="7"/>
        <v>0</v>
      </c>
    </row>
    <row r="27" spans="1:12" s="49" customFormat="1" ht="13.8" x14ac:dyDescent="0.25">
      <c r="A27" s="108" t="str">
        <f>IF(ACCUEIL!E14&lt;&gt;"",Paramètres!D6,"")</f>
        <v/>
      </c>
      <c r="B27" s="126" t="str">
        <f>IF(A27&lt;&gt;"",ACCUEIL!E14,"")</f>
        <v/>
      </c>
      <c r="C27" s="109">
        <f t="shared" si="5"/>
        <v>0</v>
      </c>
      <c r="D27" s="109">
        <f t="shared" si="4"/>
        <v>0</v>
      </c>
      <c r="E27" s="109">
        <f>E11*ACCUEIL!$G14</f>
        <v>0</v>
      </c>
      <c r="F27" s="109">
        <f>F11*ACCUEIL!$G14</f>
        <v>0</v>
      </c>
      <c r="G27" s="109">
        <f>G11*ACCUEIL!$G14</f>
        <v>0</v>
      </c>
      <c r="H27" s="109">
        <f>H11*ACCUEIL!$G14</f>
        <v>0</v>
      </c>
      <c r="I27" s="109">
        <f t="shared" si="6"/>
        <v>0</v>
      </c>
      <c r="J27" s="132">
        <f t="shared" si="7"/>
        <v>0</v>
      </c>
    </row>
    <row r="28" spans="1:12" s="49" customFormat="1" ht="13.8" x14ac:dyDescent="0.25">
      <c r="A28" s="108" t="str">
        <f>IF(ACCUEIL!E15&lt;&gt;"",Paramètres!D7,"")</f>
        <v/>
      </c>
      <c r="B28" s="126" t="str">
        <f>IF(A28&lt;&gt;"",ACCUEIL!E15,"")</f>
        <v/>
      </c>
      <c r="C28" s="109">
        <f t="shared" si="5"/>
        <v>0</v>
      </c>
      <c r="D28" s="109">
        <f t="shared" si="4"/>
        <v>0</v>
      </c>
      <c r="E28" s="109">
        <f>E12*ACCUEIL!$G15</f>
        <v>0</v>
      </c>
      <c r="F28" s="109">
        <f>F12*ACCUEIL!$G15</f>
        <v>0</v>
      </c>
      <c r="G28" s="109">
        <f>G12*ACCUEIL!$G15</f>
        <v>0</v>
      </c>
      <c r="H28" s="109">
        <f>H12*ACCUEIL!$G15</f>
        <v>0</v>
      </c>
      <c r="I28" s="109">
        <f t="shared" si="6"/>
        <v>0</v>
      </c>
      <c r="J28" s="132">
        <f t="shared" si="7"/>
        <v>0</v>
      </c>
    </row>
    <row r="29" spans="1:12" s="49" customFormat="1" ht="13.8" x14ac:dyDescent="0.25">
      <c r="A29" s="108" t="str">
        <f>IF(ACCUEIL!E16&lt;&gt;"",Paramètres!D8,"")</f>
        <v/>
      </c>
      <c r="B29" s="126" t="str">
        <f>IF(A29&lt;&gt;"",ACCUEIL!E16,"")</f>
        <v/>
      </c>
      <c r="C29" s="109">
        <f t="shared" si="5"/>
        <v>0</v>
      </c>
      <c r="D29" s="109">
        <f t="shared" si="4"/>
        <v>0</v>
      </c>
      <c r="E29" s="109">
        <f>E13*ACCUEIL!$G16</f>
        <v>0</v>
      </c>
      <c r="F29" s="109">
        <f>F13*ACCUEIL!$G16</f>
        <v>0</v>
      </c>
      <c r="G29" s="109">
        <f>G13*ACCUEIL!$G16</f>
        <v>0</v>
      </c>
      <c r="H29" s="109">
        <f>H13*ACCUEIL!$G16</f>
        <v>0</v>
      </c>
      <c r="I29" s="109">
        <f t="shared" si="6"/>
        <v>0</v>
      </c>
      <c r="J29" s="132">
        <f t="shared" si="7"/>
        <v>0</v>
      </c>
    </row>
    <row r="30" spans="1:12" s="49" customFormat="1" ht="13.8" x14ac:dyDescent="0.25">
      <c r="A30" s="108" t="str">
        <f>IF(ACCUEIL!E17&lt;&gt;"",Paramètres!D9,"")</f>
        <v/>
      </c>
      <c r="B30" s="126" t="str">
        <f>IF(A30&lt;&gt;"",ACCUEIL!E17,"")</f>
        <v/>
      </c>
      <c r="C30" s="109">
        <f t="shared" si="5"/>
        <v>0</v>
      </c>
      <c r="D30" s="109">
        <f t="shared" si="4"/>
        <v>0</v>
      </c>
      <c r="E30" s="109">
        <f>E14*ACCUEIL!$G17</f>
        <v>0</v>
      </c>
      <c r="F30" s="109">
        <f>F14*ACCUEIL!$G17</f>
        <v>0</v>
      </c>
      <c r="G30" s="109">
        <f>G14*ACCUEIL!$G17</f>
        <v>0</v>
      </c>
      <c r="H30" s="109">
        <f>H14*ACCUEIL!$G17</f>
        <v>0</v>
      </c>
      <c r="I30" s="109">
        <f t="shared" si="6"/>
        <v>0</v>
      </c>
      <c r="J30" s="132">
        <f t="shared" si="7"/>
        <v>0</v>
      </c>
    </row>
    <row r="31" spans="1:12" s="49" customFormat="1" ht="13.8" x14ac:dyDescent="0.25">
      <c r="A31" s="108" t="str">
        <f>IF(ACCUEIL!E18&lt;&gt;"",Paramètres!D10,"")</f>
        <v/>
      </c>
      <c r="B31" s="126" t="str">
        <f>IF(A31&lt;&gt;"",ACCUEIL!E18,"")</f>
        <v/>
      </c>
      <c r="C31" s="109">
        <f t="shared" si="5"/>
        <v>0</v>
      </c>
      <c r="D31" s="109">
        <f t="shared" si="4"/>
        <v>0</v>
      </c>
      <c r="E31" s="109">
        <f>E15*ACCUEIL!$G18</f>
        <v>0</v>
      </c>
      <c r="F31" s="109">
        <f>F15*ACCUEIL!$G18</f>
        <v>0</v>
      </c>
      <c r="G31" s="109">
        <f>G15*ACCUEIL!$G18</f>
        <v>0</v>
      </c>
      <c r="H31" s="109">
        <f>H15*ACCUEIL!$G18</f>
        <v>0</v>
      </c>
      <c r="I31" s="109">
        <f t="shared" si="6"/>
        <v>0</v>
      </c>
      <c r="J31" s="132">
        <f t="shared" si="7"/>
        <v>0</v>
      </c>
    </row>
    <row r="32" spans="1:12" s="49" customFormat="1" ht="13.8" x14ac:dyDescent="0.25">
      <c r="A32" s="108" t="str">
        <f>IF(ACCUEIL!E19&lt;&gt;"",Paramètres!D11,"")</f>
        <v/>
      </c>
      <c r="B32" s="126" t="str">
        <f>IF(A32&lt;&gt;"",ACCUEIL!E19,"")</f>
        <v/>
      </c>
      <c r="C32" s="109">
        <f t="shared" ref="C32:C35" si="8">F60+F75</f>
        <v>0</v>
      </c>
      <c r="D32" s="109">
        <f t="shared" ref="D32:D35" si="9">K60+K75</f>
        <v>0</v>
      </c>
      <c r="E32" s="109">
        <f>E16*ACCUEIL!$G19</f>
        <v>0</v>
      </c>
      <c r="F32" s="109">
        <f>F16*ACCUEIL!$G19</f>
        <v>0</v>
      </c>
      <c r="G32" s="109">
        <f>G16*ACCUEIL!$G19</f>
        <v>0</v>
      </c>
      <c r="H32" s="109">
        <f>H16*ACCUEIL!$G19</f>
        <v>0</v>
      </c>
      <c r="I32" s="109">
        <f t="shared" si="6"/>
        <v>0</v>
      </c>
      <c r="J32" s="132">
        <f t="shared" si="7"/>
        <v>0</v>
      </c>
    </row>
    <row r="33" spans="1:12" s="49" customFormat="1" ht="13.8" x14ac:dyDescent="0.25">
      <c r="A33" s="108" t="str">
        <f>IF(ACCUEIL!E20&lt;&gt;"",Paramètres!D12,"")</f>
        <v/>
      </c>
      <c r="B33" s="126" t="str">
        <f>IF(A33&lt;&gt;"",ACCUEIL!E20,"")</f>
        <v/>
      </c>
      <c r="C33" s="109">
        <f t="shared" si="8"/>
        <v>0</v>
      </c>
      <c r="D33" s="109">
        <f t="shared" si="9"/>
        <v>0</v>
      </c>
      <c r="E33" s="109">
        <f>E17*ACCUEIL!$G20</f>
        <v>0</v>
      </c>
      <c r="F33" s="109">
        <f>F17*ACCUEIL!$G20</f>
        <v>0</v>
      </c>
      <c r="G33" s="109">
        <f>G17*ACCUEIL!$G20</f>
        <v>0</v>
      </c>
      <c r="H33" s="109">
        <f>H17*ACCUEIL!$G20</f>
        <v>0</v>
      </c>
      <c r="I33" s="109">
        <f t="shared" si="6"/>
        <v>0</v>
      </c>
      <c r="J33" s="132">
        <f t="shared" si="7"/>
        <v>0</v>
      </c>
    </row>
    <row r="34" spans="1:12" s="49" customFormat="1" ht="13.8" x14ac:dyDescent="0.25">
      <c r="A34" s="108" t="str">
        <f>IF(ACCUEIL!E21&lt;&gt;"",Paramètres!D13,"")</f>
        <v/>
      </c>
      <c r="B34" s="126" t="str">
        <f>IF(A34&lt;&gt;"",ACCUEIL!E21,"")</f>
        <v/>
      </c>
      <c r="C34" s="109">
        <f t="shared" si="8"/>
        <v>0</v>
      </c>
      <c r="D34" s="109">
        <f t="shared" si="9"/>
        <v>0</v>
      </c>
      <c r="E34" s="109">
        <f>E18*ACCUEIL!$G21</f>
        <v>0</v>
      </c>
      <c r="F34" s="109">
        <f>F18*ACCUEIL!$G21</f>
        <v>0</v>
      </c>
      <c r="G34" s="109">
        <f>G18*ACCUEIL!$G21</f>
        <v>0</v>
      </c>
      <c r="H34" s="109">
        <f>H18*ACCUEIL!$G21</f>
        <v>0</v>
      </c>
      <c r="I34" s="109">
        <f t="shared" si="6"/>
        <v>0</v>
      </c>
      <c r="J34" s="132">
        <f t="shared" si="7"/>
        <v>0</v>
      </c>
    </row>
    <row r="35" spans="1:12" s="49" customFormat="1" ht="13.8" x14ac:dyDescent="0.25">
      <c r="A35" s="108" t="str">
        <f>IF(ACCUEIL!E22&lt;&gt;"",Paramètres!D14,"")</f>
        <v/>
      </c>
      <c r="B35" s="126" t="str">
        <f>IF(A35&lt;&gt;"",ACCUEIL!E22,"")</f>
        <v/>
      </c>
      <c r="C35" s="109">
        <f t="shared" si="8"/>
        <v>0</v>
      </c>
      <c r="D35" s="109">
        <f t="shared" si="9"/>
        <v>0</v>
      </c>
      <c r="E35" s="109">
        <f>E19*ACCUEIL!$G22</f>
        <v>0</v>
      </c>
      <c r="F35" s="109">
        <f>F19*ACCUEIL!$G22</f>
        <v>0</v>
      </c>
      <c r="G35" s="109">
        <f>G19*ACCUEIL!$G22</f>
        <v>0</v>
      </c>
      <c r="H35" s="109">
        <f>H19*ACCUEIL!$G22</f>
        <v>0</v>
      </c>
      <c r="I35" s="109">
        <f t="shared" si="6"/>
        <v>0</v>
      </c>
      <c r="J35" s="132">
        <f t="shared" si="7"/>
        <v>0</v>
      </c>
    </row>
    <row r="36" spans="1:12" s="16" customFormat="1" ht="13.8" x14ac:dyDescent="0.25">
      <c r="A36" s="128"/>
      <c r="B36" s="129" t="s">
        <v>30</v>
      </c>
      <c r="C36" s="130">
        <f>SUM(C24:C31)</f>
        <v>0</v>
      </c>
      <c r="D36" s="130">
        <f>SUM(D24:D31)</f>
        <v>0</v>
      </c>
      <c r="E36" s="130">
        <f>SUM(E24:E31)</f>
        <v>0</v>
      </c>
      <c r="F36" s="130">
        <f t="shared" ref="F36:I36" si="10">SUM(F24:F31)</f>
        <v>0</v>
      </c>
      <c r="G36" s="130">
        <f t="shared" si="10"/>
        <v>0</v>
      </c>
      <c r="H36" s="130">
        <f t="shared" si="10"/>
        <v>0</v>
      </c>
      <c r="I36" s="130">
        <f t="shared" si="10"/>
        <v>0</v>
      </c>
      <c r="J36" s="130">
        <f>SUM(J24:J35)</f>
        <v>0</v>
      </c>
    </row>
    <row r="37" spans="1:12" s="105" customFormat="1" ht="13.8" x14ac:dyDescent="0.25">
      <c r="A37" s="104"/>
      <c r="B37" s="118"/>
      <c r="C37" s="119"/>
      <c r="D37" s="119"/>
      <c r="E37" s="119"/>
      <c r="F37" s="119"/>
      <c r="G37" s="119"/>
      <c r="H37" s="119"/>
      <c r="I37" s="119"/>
      <c r="J37" s="49"/>
      <c r="K37" s="49"/>
      <c r="L37" s="49"/>
    </row>
    <row r="38" spans="1:12" s="105" customFormat="1" ht="13.8" x14ac:dyDescent="0.25">
      <c r="A38" s="227" t="s">
        <v>40</v>
      </c>
      <c r="B38" s="228"/>
      <c r="C38" s="228"/>
      <c r="D38" s="20"/>
    </row>
    <row r="39" spans="1:12" ht="13.8" x14ac:dyDescent="0.25">
      <c r="A39" s="225" t="s">
        <v>139</v>
      </c>
      <c r="B39" s="225"/>
      <c r="C39" s="131" t="s">
        <v>41</v>
      </c>
      <c r="E39" s="105"/>
      <c r="F39" s="105"/>
      <c r="H39" s="49"/>
      <c r="I39" s="49"/>
    </row>
    <row r="40" spans="1:12" ht="13.8" x14ac:dyDescent="0.25">
      <c r="A40" s="226" t="s">
        <v>138</v>
      </c>
      <c r="B40" s="226"/>
      <c r="C40" s="133">
        <f>IF((C47+C45)&gt;(L20-J36),L20-C47-C45,J36)</f>
        <v>0</v>
      </c>
      <c r="E40" s="105"/>
      <c r="F40" s="105"/>
      <c r="H40" s="49"/>
      <c r="I40" s="49"/>
    </row>
    <row r="41" spans="1:12" ht="13.8" x14ac:dyDescent="0.25">
      <c r="A41" s="226" t="s">
        <v>115</v>
      </c>
      <c r="B41" s="226"/>
      <c r="C41" s="154"/>
      <c r="E41" s="105"/>
      <c r="F41" s="105"/>
      <c r="H41" s="49"/>
      <c r="I41" s="49"/>
    </row>
    <row r="42" spans="1:12" ht="13.8" x14ac:dyDescent="0.25">
      <c r="A42" s="226" t="s">
        <v>42</v>
      </c>
      <c r="B42" s="226"/>
      <c r="C42" s="154"/>
      <c r="E42" s="104"/>
      <c r="F42" s="104"/>
      <c r="H42" s="49"/>
      <c r="I42" s="49"/>
    </row>
    <row r="43" spans="1:12" ht="13.8" x14ac:dyDescent="0.25">
      <c r="A43" s="226" t="s">
        <v>144</v>
      </c>
      <c r="B43" s="226"/>
      <c r="C43" s="154"/>
      <c r="E43" s="104"/>
      <c r="F43" s="104"/>
      <c r="H43" s="49"/>
      <c r="I43" s="49"/>
    </row>
    <row r="44" spans="1:12" ht="13.8" x14ac:dyDescent="0.25">
      <c r="A44" s="234" t="s">
        <v>140</v>
      </c>
      <c r="B44" s="234"/>
      <c r="C44" s="133">
        <f>SUM(C40:C43)</f>
        <v>0</v>
      </c>
      <c r="E44" s="104"/>
      <c r="F44" s="104"/>
      <c r="H44" s="49"/>
      <c r="I44" s="49"/>
    </row>
    <row r="45" spans="1:12" ht="13.8" x14ac:dyDescent="0.25">
      <c r="A45" s="226" t="s">
        <v>177</v>
      </c>
      <c r="B45" s="226"/>
      <c r="C45" s="154"/>
      <c r="E45" s="104"/>
      <c r="F45" s="104"/>
      <c r="H45" s="49"/>
      <c r="I45" s="49"/>
    </row>
    <row r="46" spans="1:12" ht="13.8" x14ac:dyDescent="0.25">
      <c r="A46" s="226" t="s">
        <v>141</v>
      </c>
      <c r="B46" s="226"/>
      <c r="C46" s="156">
        <f>C48-C47-C44-C45</f>
        <v>0</v>
      </c>
      <c r="E46" s="104"/>
      <c r="F46" s="104"/>
      <c r="H46" s="49"/>
      <c r="I46" s="49"/>
    </row>
    <row r="47" spans="1:12" ht="14.1" customHeight="1" x14ac:dyDescent="0.25">
      <c r="A47" s="226" t="s">
        <v>143</v>
      </c>
      <c r="B47" s="226"/>
      <c r="C47" s="133">
        <f>SUM(ACCUEIL!F11:F18)</f>
        <v>0</v>
      </c>
      <c r="E47" s="104"/>
      <c r="F47" s="104"/>
      <c r="H47" s="49"/>
      <c r="I47" s="49"/>
    </row>
    <row r="48" spans="1:12" ht="13.8" x14ac:dyDescent="0.25">
      <c r="A48" s="234" t="s">
        <v>142</v>
      </c>
      <c r="B48" s="234"/>
      <c r="C48" s="134">
        <f>L20</f>
        <v>0</v>
      </c>
      <c r="E48" s="104"/>
      <c r="F48" s="104"/>
      <c r="H48" s="49"/>
      <c r="I48" s="49"/>
    </row>
    <row r="50" spans="1:11" ht="13.8" x14ac:dyDescent="0.25">
      <c r="A50" s="219" t="s">
        <v>284</v>
      </c>
      <c r="B50" s="219"/>
      <c r="C50" s="219"/>
      <c r="D50" s="219"/>
      <c r="E50" s="219"/>
      <c r="F50" s="219"/>
      <c r="H50" s="219" t="s">
        <v>285</v>
      </c>
      <c r="I50" s="219"/>
      <c r="J50" s="219"/>
      <c r="K50" s="219"/>
    </row>
    <row r="51" spans="1:11" ht="26.4" x14ac:dyDescent="0.25">
      <c r="A51" s="127" t="s">
        <v>38</v>
      </c>
      <c r="B51" s="127" t="s">
        <v>39</v>
      </c>
      <c r="C51" s="161" t="s">
        <v>158</v>
      </c>
      <c r="D51" s="161" t="s">
        <v>159</v>
      </c>
      <c r="E51" s="161" t="s">
        <v>160</v>
      </c>
      <c r="F51" s="161" t="s">
        <v>135</v>
      </c>
      <c r="H51" s="161" t="s">
        <v>158</v>
      </c>
      <c r="I51" s="161" t="s">
        <v>159</v>
      </c>
      <c r="J51" s="161" t="s">
        <v>160</v>
      </c>
      <c r="K51" s="161" t="s">
        <v>135</v>
      </c>
    </row>
    <row r="52" spans="1:11" x14ac:dyDescent="0.25">
      <c r="A52" s="107" t="str">
        <f>IF(ACCUEIL!E11&lt;&gt;"",Paramètres!D3,"")</f>
        <v/>
      </c>
      <c r="B52" s="126" t="str">
        <f>IF(A52&lt;&gt;"",ACCUEIL!E11,"")</f>
        <v/>
      </c>
      <c r="C52" s="159">
        <f>ACCUEIL!H11</f>
        <v>0</v>
      </c>
      <c r="D52" s="110">
        <f>C52*650</f>
        <v>0</v>
      </c>
      <c r="E52" s="110">
        <f>1.25*SUMIFS('Annexe 1 Dépenses de personnel'!$L$13:$L$999,'Annexe 1 Dépenses de personnel'!$B$13:$B$999,"Diagnostics avec a minima une mesure financée MASA",'Annexe 1 Dépenses de personnel'!$G$13:$G$999,"Jusque mi-Septembre 2025",'Annexe 1 Dépenses de personnel'!$F$13:$F$999,A52)+SUMIFS('Annexe 2  Dépenses facturées'!$L$16:$L$999,'Annexe 2  Dépenses facturées'!$B$16:$B$999,"Diagnostics avec a minima une mesure financée MASA",'Annexe 2  Dépenses facturées'!$F$16:$F$999,"Jusque mi-Septembre 2025",'Annexe 2  Dépenses facturées'!$D$16:$D$999,A52)</f>
        <v>0</v>
      </c>
      <c r="F52" s="110">
        <f t="shared" ref="F52:F59" si="11">MIN(D52,E52)</f>
        <v>0</v>
      </c>
      <c r="H52" s="159">
        <f>ACCUEIL!J11</f>
        <v>0</v>
      </c>
      <c r="I52" s="110">
        <f>H52*650</f>
        <v>0</v>
      </c>
      <c r="J52" s="110">
        <f>(1.25*SUMIFS('Annexe 1 Dépenses de personnel'!$L$13:$L$999,'Annexe 1 Dépenses de personnel'!$B$13:$B$999,"Diagnostics avec a minima une mesure financée MASA",'Annexe 1 Dépenses de personnel'!$F$13:$F$999,A52)+SUMIFS('Annexe 2  Dépenses facturées'!$L$16:$L$999,'Annexe 2  Dépenses facturées'!$B$16:$B$999,"Diagnostics avec a minima une mesure financée MASA",'Annexe 2  Dépenses facturées'!$D$16:$D$999,A52))-E52</f>
        <v>0</v>
      </c>
      <c r="K52" s="110">
        <f t="shared" ref="K52:K59" si="12">MIN(I52,J52)</f>
        <v>0</v>
      </c>
    </row>
    <row r="53" spans="1:11" ht="13.35" customHeight="1" x14ac:dyDescent="0.25">
      <c r="A53" s="107" t="str">
        <f>IF(ACCUEIL!E12&lt;&gt;"",Paramètres!D4,"")</f>
        <v/>
      </c>
      <c r="B53" s="126" t="str">
        <f>IF(A53&lt;&gt;"",ACCUEIL!E12,"")</f>
        <v/>
      </c>
      <c r="C53" s="159">
        <f>ACCUEIL!H12</f>
        <v>0</v>
      </c>
      <c r="D53" s="110">
        <f t="shared" ref="D53:D59" si="13">C53*650</f>
        <v>0</v>
      </c>
      <c r="E53" s="110">
        <f>1.25*SUMIFS('Annexe 1 Dépenses de personnel'!$L$13:$L$999,'Annexe 1 Dépenses de personnel'!$B$13:$B$999,"Diagnostics avec a minima une mesure financée MASA",'Annexe 1 Dépenses de personnel'!$G$13:$G$999,"Jusque mi-Septembre 2025",'Annexe 1 Dépenses de personnel'!$F$13:$F$999,A53)+SUMIFS('Annexe 2  Dépenses facturées'!$L$16:$L$999,'Annexe 2  Dépenses facturées'!$B$16:$B$999,"Diagnostics avec a minima une mesure financée MASA",'Annexe 2  Dépenses facturées'!$F$16:$F$999,"Jusque mi-Septembre 2025",'Annexe 2  Dépenses facturées'!$D$16:$D$999,A53)</f>
        <v>0</v>
      </c>
      <c r="F53" s="110">
        <f t="shared" si="11"/>
        <v>0</v>
      </c>
      <c r="H53" s="159">
        <f>ACCUEIL!J12</f>
        <v>0</v>
      </c>
      <c r="I53" s="110">
        <f t="shared" ref="I53:I59" si="14">H53*650</f>
        <v>0</v>
      </c>
      <c r="J53" s="110">
        <f>(1.25*SUMIFS('Annexe 1 Dépenses de personnel'!$L$13:$L$999,'Annexe 1 Dépenses de personnel'!$B$13:$B$999,"Diagnostics avec a minima une mesure financée MASA",'Annexe 1 Dépenses de personnel'!$F$13:$F$999,A53)+SUMIFS('Annexe 2  Dépenses facturées'!$L$16:$L$999,'Annexe 2  Dépenses facturées'!$B$16:$B$999,"Diagnostics avec a minima une mesure financée MASA",'Annexe 2  Dépenses facturées'!$D$16:$D$999,A53))-E53</f>
        <v>0</v>
      </c>
      <c r="K53" s="110">
        <f t="shared" si="12"/>
        <v>0</v>
      </c>
    </row>
    <row r="54" spans="1:11" x14ac:dyDescent="0.25">
      <c r="A54" s="107" t="str">
        <f>IF(ACCUEIL!E13&lt;&gt;"",Paramètres!D5,"")</f>
        <v/>
      </c>
      <c r="B54" s="126" t="str">
        <f>IF(A54&lt;&gt;"",ACCUEIL!E13,"")</f>
        <v/>
      </c>
      <c r="C54" s="159">
        <f>ACCUEIL!H13</f>
        <v>0</v>
      </c>
      <c r="D54" s="110">
        <f t="shared" si="13"/>
        <v>0</v>
      </c>
      <c r="E54" s="110">
        <f>1.25*SUMIFS('Annexe 1 Dépenses de personnel'!$L$13:$L$999,'Annexe 1 Dépenses de personnel'!$B$13:$B$999,"Diagnostics avec a minima une mesure financée MASA",'Annexe 1 Dépenses de personnel'!$G$13:$G$999,"Jusque mi-Septembre 2025",'Annexe 1 Dépenses de personnel'!$F$13:$F$999,A54)+SUMIFS('Annexe 2  Dépenses facturées'!$L$16:$L$999,'Annexe 2  Dépenses facturées'!$B$16:$B$999,"Diagnostics avec a minima une mesure financée MASA",'Annexe 2  Dépenses facturées'!$F$16:$F$999,"Jusque mi-Septembre 2025",'Annexe 2  Dépenses facturées'!$D$16:$D$999,A54)</f>
        <v>0</v>
      </c>
      <c r="F54" s="110">
        <f t="shared" si="11"/>
        <v>0</v>
      </c>
      <c r="H54" s="159">
        <f>ACCUEIL!J13</f>
        <v>0</v>
      </c>
      <c r="I54" s="110">
        <f t="shared" si="14"/>
        <v>0</v>
      </c>
      <c r="J54" s="110">
        <f>(1.25*SUMIFS('Annexe 1 Dépenses de personnel'!$L$13:$L$999,'Annexe 1 Dépenses de personnel'!$B$13:$B$999,"Diagnostics avec a minima une mesure financée MASA",'Annexe 1 Dépenses de personnel'!$F$13:$F$999,A54)+SUMIFS('Annexe 2  Dépenses facturées'!$L$16:$L$999,'Annexe 2  Dépenses facturées'!$B$16:$B$999,"Diagnostics avec a minima une mesure financée MASA",'Annexe 2  Dépenses facturées'!$D$16:$D$999,A54))-E54</f>
        <v>0</v>
      </c>
      <c r="K54" s="110">
        <f t="shared" si="12"/>
        <v>0</v>
      </c>
    </row>
    <row r="55" spans="1:11" x14ac:dyDescent="0.25">
      <c r="A55" s="107" t="str">
        <f>IF(ACCUEIL!E14&lt;&gt;"",Paramètres!D6,"")</f>
        <v/>
      </c>
      <c r="B55" s="126" t="str">
        <f>IF(A55&lt;&gt;"",ACCUEIL!E14,"")</f>
        <v/>
      </c>
      <c r="C55" s="159">
        <f>ACCUEIL!H14</f>
        <v>0</v>
      </c>
      <c r="D55" s="110">
        <f t="shared" si="13"/>
        <v>0</v>
      </c>
      <c r="E55" s="110">
        <f>1.25*SUMIFS('Annexe 1 Dépenses de personnel'!$L$13:$L$999,'Annexe 1 Dépenses de personnel'!$B$13:$B$999,"Diagnostics avec a minima une mesure financée MASA",'Annexe 1 Dépenses de personnel'!$G$13:$G$999,"Jusque mi-Septembre 2025",'Annexe 1 Dépenses de personnel'!$F$13:$F$999,A55)+SUMIFS('Annexe 2  Dépenses facturées'!$L$16:$L$999,'Annexe 2  Dépenses facturées'!$B$16:$B$999,"Diagnostics avec a minima une mesure financée MASA",'Annexe 2  Dépenses facturées'!$F$16:$F$999,"Jusque mi-Septembre 2025",'Annexe 2  Dépenses facturées'!$D$16:$D$999,A55)</f>
        <v>0</v>
      </c>
      <c r="F55" s="110">
        <f t="shared" si="11"/>
        <v>0</v>
      </c>
      <c r="H55" s="159">
        <f>ACCUEIL!J14</f>
        <v>0</v>
      </c>
      <c r="I55" s="110">
        <f t="shared" si="14"/>
        <v>0</v>
      </c>
      <c r="J55" s="110">
        <f>(1.25*SUMIFS('Annexe 1 Dépenses de personnel'!$L$13:$L$999,'Annexe 1 Dépenses de personnel'!$B$13:$B$999,"Diagnostics avec a minima une mesure financée MASA",'Annexe 1 Dépenses de personnel'!$F$13:$F$999,A55)+SUMIFS('Annexe 2  Dépenses facturées'!$L$16:$L$999,'Annexe 2  Dépenses facturées'!$B$16:$B$999,"Diagnostics avec a minima une mesure financée MASA",'Annexe 2  Dépenses facturées'!$D$16:$D$999,A55))-E55</f>
        <v>0</v>
      </c>
      <c r="K55" s="110">
        <f t="shared" si="12"/>
        <v>0</v>
      </c>
    </row>
    <row r="56" spans="1:11" ht="15.6" customHeight="1" x14ac:dyDescent="0.25">
      <c r="A56" s="107" t="str">
        <f>IF(ACCUEIL!E15&lt;&gt;"",Paramètres!D7,"")</f>
        <v/>
      </c>
      <c r="B56" s="126" t="str">
        <f>IF(A56&lt;&gt;"",ACCUEIL!E15,"")</f>
        <v/>
      </c>
      <c r="C56" s="159">
        <f>ACCUEIL!H15</f>
        <v>0</v>
      </c>
      <c r="D56" s="110">
        <f t="shared" si="13"/>
        <v>0</v>
      </c>
      <c r="E56" s="110">
        <f>1.25*SUMIFS('Annexe 1 Dépenses de personnel'!$L$13:$L$999,'Annexe 1 Dépenses de personnel'!$B$13:$B$999,"Diagnostics avec a minima une mesure financée MASA",'Annexe 1 Dépenses de personnel'!$G$13:$G$999,"Jusque mi-Septembre 2025",'Annexe 1 Dépenses de personnel'!$F$13:$F$999,A56)+SUMIFS('Annexe 2  Dépenses facturées'!$L$16:$L$999,'Annexe 2  Dépenses facturées'!$B$16:$B$999,"Diagnostics avec a minima une mesure financée MASA",'Annexe 2  Dépenses facturées'!$F$16:$F$999,"Jusque mi-Septembre 2025",'Annexe 2  Dépenses facturées'!$D$16:$D$999,A56)</f>
        <v>0</v>
      </c>
      <c r="F56" s="110">
        <f t="shared" si="11"/>
        <v>0</v>
      </c>
      <c r="H56" s="159">
        <f>ACCUEIL!J15</f>
        <v>0</v>
      </c>
      <c r="I56" s="110">
        <f t="shared" si="14"/>
        <v>0</v>
      </c>
      <c r="J56" s="110">
        <f>(1.25*SUMIFS('Annexe 1 Dépenses de personnel'!$L$13:$L$999,'Annexe 1 Dépenses de personnel'!$B$13:$B$999,"Diagnostics avec a minima une mesure financée MASA",'Annexe 1 Dépenses de personnel'!$F$13:$F$999,A56)+SUMIFS('Annexe 2  Dépenses facturées'!$L$16:$L$999,'Annexe 2  Dépenses facturées'!$B$16:$B$999,"Diagnostics avec a minima une mesure financée MASA",'Annexe 2  Dépenses facturées'!$D$16:$D$999,A56))-E56</f>
        <v>0</v>
      </c>
      <c r="K56" s="110">
        <f t="shared" si="12"/>
        <v>0</v>
      </c>
    </row>
    <row r="57" spans="1:11" ht="13.35" customHeight="1" x14ac:dyDescent="0.25">
      <c r="A57" s="107" t="str">
        <f>IF(ACCUEIL!E16&lt;&gt;"",Paramètres!D8,"")</f>
        <v/>
      </c>
      <c r="B57" s="126" t="str">
        <f>IF(A57&lt;&gt;"",ACCUEIL!E16,"")</f>
        <v/>
      </c>
      <c r="C57" s="159">
        <f>ACCUEIL!H16</f>
        <v>0</v>
      </c>
      <c r="D57" s="110">
        <f t="shared" si="13"/>
        <v>0</v>
      </c>
      <c r="E57" s="110">
        <f>1.25*SUMIFS('Annexe 1 Dépenses de personnel'!$L$13:$L$999,'Annexe 1 Dépenses de personnel'!$B$13:$B$999,"Diagnostics avec a minima une mesure financée MASA",'Annexe 1 Dépenses de personnel'!$G$13:$G$999,"Jusque mi-Septembre 2025",'Annexe 1 Dépenses de personnel'!$F$13:$F$999,A57)+SUMIFS('Annexe 2  Dépenses facturées'!$L$16:$L$999,'Annexe 2  Dépenses facturées'!$B$16:$B$999,"Diagnostics avec a minima une mesure financée MASA",'Annexe 2  Dépenses facturées'!$F$16:$F$999,"Jusque mi-Septembre 2025",'Annexe 2  Dépenses facturées'!$D$16:$D$999,A57)</f>
        <v>0</v>
      </c>
      <c r="F57" s="110">
        <f t="shared" si="11"/>
        <v>0</v>
      </c>
      <c r="H57" s="159">
        <f>ACCUEIL!J16</f>
        <v>0</v>
      </c>
      <c r="I57" s="110">
        <f t="shared" si="14"/>
        <v>0</v>
      </c>
      <c r="J57" s="110">
        <f>(1.25*SUMIFS('Annexe 1 Dépenses de personnel'!$L$13:$L$999,'Annexe 1 Dépenses de personnel'!$B$13:$B$999,"Diagnostics avec a minima une mesure financée MASA",'Annexe 1 Dépenses de personnel'!$F$13:$F$999,A57)+SUMIFS('Annexe 2  Dépenses facturées'!$L$16:$L$999,'Annexe 2  Dépenses facturées'!$B$16:$B$999,"Diagnostics avec a minima une mesure financée MASA",'Annexe 2  Dépenses facturées'!$D$16:$D$999,A57))-E57</f>
        <v>0</v>
      </c>
      <c r="K57" s="110">
        <f t="shared" si="12"/>
        <v>0</v>
      </c>
    </row>
    <row r="58" spans="1:11" x14ac:dyDescent="0.25">
      <c r="A58" s="107" t="str">
        <f>IF(ACCUEIL!E17&lt;&gt;"",Paramètres!D9,"")</f>
        <v/>
      </c>
      <c r="B58" s="126" t="str">
        <f>IF(A58&lt;&gt;"",ACCUEIL!E17,"")</f>
        <v/>
      </c>
      <c r="C58" s="159">
        <f>ACCUEIL!H17</f>
        <v>0</v>
      </c>
      <c r="D58" s="110">
        <f t="shared" si="13"/>
        <v>0</v>
      </c>
      <c r="E58" s="110">
        <f>1.25*SUMIFS('Annexe 1 Dépenses de personnel'!$L$13:$L$999,'Annexe 1 Dépenses de personnel'!$B$13:$B$999,"Diagnostics avec a minima une mesure financée MASA",'Annexe 1 Dépenses de personnel'!$G$13:$G$999,"Jusque mi-Septembre 2025",'Annexe 1 Dépenses de personnel'!$F$13:$F$999,A58)+SUMIFS('Annexe 2  Dépenses facturées'!$L$16:$L$999,'Annexe 2  Dépenses facturées'!$B$16:$B$999,"Diagnostics avec a minima une mesure financée MASA",'Annexe 2  Dépenses facturées'!$F$16:$F$999,"Jusque mi-Septembre 2025",'Annexe 2  Dépenses facturées'!$D$16:$D$999,A58)</f>
        <v>0</v>
      </c>
      <c r="F58" s="110">
        <f t="shared" si="11"/>
        <v>0</v>
      </c>
      <c r="H58" s="159">
        <f>ACCUEIL!J17</f>
        <v>0</v>
      </c>
      <c r="I58" s="110">
        <f t="shared" si="14"/>
        <v>0</v>
      </c>
      <c r="J58" s="110">
        <f>(1.25*SUMIFS('Annexe 1 Dépenses de personnel'!$L$13:$L$999,'Annexe 1 Dépenses de personnel'!$B$13:$B$999,"Diagnostics avec a minima une mesure financée MASA",'Annexe 1 Dépenses de personnel'!$F$13:$F$999,A58)+SUMIFS('Annexe 2  Dépenses facturées'!$L$16:$L$999,'Annexe 2  Dépenses facturées'!$B$16:$B$999,"Diagnostics avec a minima une mesure financée MASA",'Annexe 2  Dépenses facturées'!$D$16:$D$999,A58))-E58</f>
        <v>0</v>
      </c>
      <c r="K58" s="110">
        <f t="shared" si="12"/>
        <v>0</v>
      </c>
    </row>
    <row r="59" spans="1:11" x14ac:dyDescent="0.25">
      <c r="A59" s="107" t="str">
        <f>IF(ACCUEIL!E18&lt;&gt;"",Paramètres!D10,"")</f>
        <v/>
      </c>
      <c r="B59" s="126" t="str">
        <f>IF(A59&lt;&gt;"",ACCUEIL!E18,"")</f>
        <v/>
      </c>
      <c r="C59" s="159">
        <f>ACCUEIL!H18</f>
        <v>0</v>
      </c>
      <c r="D59" s="110">
        <f t="shared" si="13"/>
        <v>0</v>
      </c>
      <c r="E59" s="110">
        <f>1.25*SUMIFS('Annexe 1 Dépenses de personnel'!$L$13:$L$999,'Annexe 1 Dépenses de personnel'!$B$13:$B$999,"Diagnostics avec a minima une mesure financée MASA",'Annexe 1 Dépenses de personnel'!$G$13:$G$999,"Jusque mi-Septembre 2025",'Annexe 1 Dépenses de personnel'!$F$13:$F$999,A59)+SUMIFS('Annexe 2  Dépenses facturées'!$L$16:$L$999,'Annexe 2  Dépenses facturées'!$B$16:$B$999,"Diagnostics avec a minima une mesure financée MASA",'Annexe 2  Dépenses facturées'!$F$16:$F$999,"Jusque mi-Septembre 2025",'Annexe 2  Dépenses facturées'!$D$16:$D$999,A59)</f>
        <v>0</v>
      </c>
      <c r="F59" s="110">
        <f t="shared" si="11"/>
        <v>0</v>
      </c>
      <c r="H59" s="159">
        <f>ACCUEIL!J18</f>
        <v>0</v>
      </c>
      <c r="I59" s="110">
        <f t="shared" si="14"/>
        <v>0</v>
      </c>
      <c r="J59" s="110">
        <f>(1.25*SUMIFS('Annexe 1 Dépenses de personnel'!$L$13:$L$999,'Annexe 1 Dépenses de personnel'!$B$13:$B$999,"Diagnostics avec a minima une mesure financée MASA",'Annexe 1 Dépenses de personnel'!$F$13:$F$999,A59)+SUMIFS('Annexe 2  Dépenses facturées'!$L$16:$L$999,'Annexe 2  Dépenses facturées'!$B$16:$B$999,"Diagnostics avec a minima une mesure financée MASA",'Annexe 2  Dépenses facturées'!$D$16:$D$999,A59))-E59</f>
        <v>0</v>
      </c>
      <c r="K59" s="110">
        <f t="shared" si="12"/>
        <v>0</v>
      </c>
    </row>
    <row r="60" spans="1:11" x14ac:dyDescent="0.25">
      <c r="A60" s="107" t="str">
        <f>IF(ACCUEIL!E19&lt;&gt;"",Paramètres!D11,"")</f>
        <v/>
      </c>
      <c r="B60" s="126" t="str">
        <f>IF(A60&lt;&gt;"",ACCUEIL!E19,"")</f>
        <v/>
      </c>
      <c r="C60" s="159">
        <f>ACCUEIL!H19</f>
        <v>0</v>
      </c>
      <c r="D60" s="110">
        <f t="shared" ref="D60:D63" si="15">C60*650</f>
        <v>0</v>
      </c>
      <c r="E60" s="110">
        <f>1.25*SUMIFS('Annexe 1 Dépenses de personnel'!$L$13:$L$999,'Annexe 1 Dépenses de personnel'!$B$13:$B$999,"Diagnostics avec a minima une mesure financée MASA",'Annexe 1 Dépenses de personnel'!$G$13:$G$999,"Jusque mi-Septembre 2025",'Annexe 1 Dépenses de personnel'!$F$13:$F$999,A60)+SUMIFS('Annexe 2  Dépenses facturées'!$L$16:$L$999,'Annexe 2  Dépenses facturées'!$B$16:$B$999,"Diagnostics avec a minima une mesure financée MASA",'Annexe 2  Dépenses facturées'!$F$16:$F$999,"Jusque mi-Septembre 2025",'Annexe 2  Dépenses facturées'!$D$16:$D$999,A60)</f>
        <v>0</v>
      </c>
      <c r="F60" s="110">
        <f t="shared" ref="F60:F63" si="16">MIN(D60,E60)</f>
        <v>0</v>
      </c>
      <c r="H60" s="159">
        <f>ACCUEIL!J19</f>
        <v>0</v>
      </c>
      <c r="I60" s="110">
        <f t="shared" ref="I60:I63" si="17">H60*650</f>
        <v>0</v>
      </c>
      <c r="J60" s="110">
        <f>(1.25*SUMIFS('Annexe 1 Dépenses de personnel'!$L$13:$L$999,'Annexe 1 Dépenses de personnel'!$B$13:$B$999,"Diagnostics avec a minima une mesure financée MASA",'Annexe 1 Dépenses de personnel'!$F$13:$F$999,A60)+SUMIFS('Annexe 2  Dépenses facturées'!$L$16:$L$999,'Annexe 2  Dépenses facturées'!$B$16:$B$999,"Diagnostics avec a minima une mesure financée MASA",'Annexe 2  Dépenses facturées'!$D$16:$D$999,A60))-E60</f>
        <v>0</v>
      </c>
      <c r="K60" s="110">
        <f t="shared" ref="K60:K63" si="18">MIN(I60,J60)</f>
        <v>0</v>
      </c>
    </row>
    <row r="61" spans="1:11" x14ac:dyDescent="0.25">
      <c r="A61" s="107" t="str">
        <f>IF(ACCUEIL!E20&lt;&gt;"",Paramètres!D12,"")</f>
        <v/>
      </c>
      <c r="B61" s="126" t="str">
        <f>IF(A61&lt;&gt;"",ACCUEIL!E20,"")</f>
        <v/>
      </c>
      <c r="C61" s="159">
        <f>ACCUEIL!H20</f>
        <v>0</v>
      </c>
      <c r="D61" s="110">
        <f t="shared" si="15"/>
        <v>0</v>
      </c>
      <c r="E61" s="110">
        <f>1.25*SUMIFS('Annexe 1 Dépenses de personnel'!$L$13:$L$999,'Annexe 1 Dépenses de personnel'!$B$13:$B$999,"Diagnostics avec a minima une mesure financée MASA",'Annexe 1 Dépenses de personnel'!$G$13:$G$999,"Jusque mi-Septembre 2025",'Annexe 1 Dépenses de personnel'!$F$13:$F$999,A61)+SUMIFS('Annexe 2  Dépenses facturées'!$L$16:$L$999,'Annexe 2  Dépenses facturées'!$B$16:$B$999,"Diagnostics avec a minima une mesure financée MASA",'Annexe 2  Dépenses facturées'!$F$16:$F$999,"Jusque mi-Septembre 2025",'Annexe 2  Dépenses facturées'!$D$16:$D$999,A61)</f>
        <v>0</v>
      </c>
      <c r="F61" s="110">
        <f t="shared" si="16"/>
        <v>0</v>
      </c>
      <c r="H61" s="159">
        <f>ACCUEIL!J20</f>
        <v>0</v>
      </c>
      <c r="I61" s="110">
        <f t="shared" si="17"/>
        <v>0</v>
      </c>
      <c r="J61" s="110">
        <f>(1.25*SUMIFS('Annexe 1 Dépenses de personnel'!$L$13:$L$999,'Annexe 1 Dépenses de personnel'!$B$13:$B$999,"Diagnostics avec a minima une mesure financée MASA",'Annexe 1 Dépenses de personnel'!$F$13:$F$999,A61)+SUMIFS('Annexe 2  Dépenses facturées'!$L$16:$L$999,'Annexe 2  Dépenses facturées'!$B$16:$B$999,"Diagnostics avec a minima une mesure financée MASA",'Annexe 2  Dépenses facturées'!$D$16:$D$999,A61))-E61</f>
        <v>0</v>
      </c>
      <c r="K61" s="110">
        <f t="shared" si="18"/>
        <v>0</v>
      </c>
    </row>
    <row r="62" spans="1:11" x14ac:dyDescent="0.25">
      <c r="A62" s="107" t="str">
        <f>IF(ACCUEIL!E21&lt;&gt;"",Paramètres!D13,"")</f>
        <v/>
      </c>
      <c r="B62" s="126" t="str">
        <f>IF(A62&lt;&gt;"",ACCUEIL!E21,"")</f>
        <v/>
      </c>
      <c r="C62" s="159">
        <f>ACCUEIL!H21</f>
        <v>0</v>
      </c>
      <c r="D62" s="110">
        <f t="shared" si="15"/>
        <v>0</v>
      </c>
      <c r="E62" s="110">
        <f>1.25*SUMIFS('Annexe 1 Dépenses de personnel'!$L$13:$L$999,'Annexe 1 Dépenses de personnel'!$B$13:$B$999,"Diagnostics avec a minima une mesure financée MASA",'Annexe 1 Dépenses de personnel'!$G$13:$G$999,"Jusque mi-Septembre 2025",'Annexe 1 Dépenses de personnel'!$F$13:$F$999,A62)+SUMIFS('Annexe 2  Dépenses facturées'!$L$16:$L$999,'Annexe 2  Dépenses facturées'!$B$16:$B$999,"Diagnostics avec a minima une mesure financée MASA",'Annexe 2  Dépenses facturées'!$F$16:$F$999,"Jusque mi-Septembre 2025",'Annexe 2  Dépenses facturées'!$D$16:$D$999,A62)</f>
        <v>0</v>
      </c>
      <c r="F62" s="110">
        <f t="shared" si="16"/>
        <v>0</v>
      </c>
      <c r="H62" s="159">
        <f>ACCUEIL!J21</f>
        <v>0</v>
      </c>
      <c r="I62" s="110">
        <f t="shared" si="17"/>
        <v>0</v>
      </c>
      <c r="J62" s="110">
        <f>(1.25*SUMIFS('Annexe 1 Dépenses de personnel'!$L$13:$L$999,'Annexe 1 Dépenses de personnel'!$B$13:$B$999,"Diagnostics avec a minima une mesure financée MASA",'Annexe 1 Dépenses de personnel'!$F$13:$F$999,A62)+SUMIFS('Annexe 2  Dépenses facturées'!$L$16:$L$999,'Annexe 2  Dépenses facturées'!$B$16:$B$999,"Diagnostics avec a minima une mesure financée MASA",'Annexe 2  Dépenses facturées'!$D$16:$D$999,A62))-E62</f>
        <v>0</v>
      </c>
      <c r="K62" s="110">
        <f t="shared" si="18"/>
        <v>0</v>
      </c>
    </row>
    <row r="63" spans="1:11" x14ac:dyDescent="0.25">
      <c r="A63" s="107" t="str">
        <f>IF(ACCUEIL!E22&lt;&gt;"",Paramètres!D14,"")</f>
        <v/>
      </c>
      <c r="B63" s="126" t="str">
        <f>IF(A63&lt;&gt;"",ACCUEIL!E22,"")</f>
        <v/>
      </c>
      <c r="C63" s="159">
        <f>ACCUEIL!H22</f>
        <v>0</v>
      </c>
      <c r="D63" s="110">
        <f t="shared" si="15"/>
        <v>0</v>
      </c>
      <c r="E63" s="110">
        <f>1.25*SUMIFS('Annexe 1 Dépenses de personnel'!$L$13:$L$999,'Annexe 1 Dépenses de personnel'!$B$13:$B$999,"Diagnostics avec a minima une mesure financée MASA",'Annexe 1 Dépenses de personnel'!$G$13:$G$999,"Jusque mi-Septembre 2025",'Annexe 1 Dépenses de personnel'!$F$13:$F$999,A63)+SUMIFS('Annexe 2  Dépenses facturées'!$L$16:$L$999,'Annexe 2  Dépenses facturées'!$B$16:$B$999,"Diagnostics avec a minima une mesure financée MASA",'Annexe 2  Dépenses facturées'!$F$16:$F$999,"Jusque mi-Septembre 2025",'Annexe 2  Dépenses facturées'!$D$16:$D$999,A63)</f>
        <v>0</v>
      </c>
      <c r="F63" s="110">
        <f t="shared" si="16"/>
        <v>0</v>
      </c>
      <c r="H63" s="159">
        <f>ACCUEIL!J22</f>
        <v>0</v>
      </c>
      <c r="I63" s="110">
        <f t="shared" si="17"/>
        <v>0</v>
      </c>
      <c r="J63" s="110">
        <f>(1.25*SUMIFS('Annexe 1 Dépenses de personnel'!$L$13:$L$999,'Annexe 1 Dépenses de personnel'!$B$13:$B$999,"Diagnostics avec a minima une mesure financée MASA",'Annexe 1 Dépenses de personnel'!$F$13:$F$999,A63)+SUMIFS('Annexe 2  Dépenses facturées'!$L$16:$L$999,'Annexe 2  Dépenses facturées'!$B$16:$B$999,"Diagnostics avec a minima une mesure financée MASA",'Annexe 2  Dépenses facturées'!$D$16:$D$999,A63))-E63</f>
        <v>0</v>
      </c>
      <c r="K63" s="110">
        <f t="shared" si="18"/>
        <v>0</v>
      </c>
    </row>
    <row r="65" spans="1:11" ht="13.8" x14ac:dyDescent="0.25">
      <c r="A65" s="219" t="s">
        <v>287</v>
      </c>
      <c r="B65" s="219"/>
      <c r="C65" s="219"/>
      <c r="D65" s="219"/>
      <c r="E65" s="219"/>
      <c r="F65" s="219"/>
      <c r="H65" s="219" t="s">
        <v>286</v>
      </c>
      <c r="I65" s="219"/>
      <c r="J65" s="219"/>
      <c r="K65" s="219"/>
    </row>
    <row r="66" spans="1:11" ht="26.4" x14ac:dyDescent="0.25">
      <c r="A66" s="127" t="s">
        <v>38</v>
      </c>
      <c r="B66" s="127" t="s">
        <v>39</v>
      </c>
      <c r="C66" s="161" t="s">
        <v>162</v>
      </c>
      <c r="D66" s="161" t="s">
        <v>159</v>
      </c>
      <c r="E66" s="161" t="s">
        <v>160</v>
      </c>
      <c r="F66" s="161" t="s">
        <v>135</v>
      </c>
      <c r="H66" s="161" t="s">
        <v>162</v>
      </c>
      <c r="I66" s="161" t="s">
        <v>159</v>
      </c>
      <c r="J66" s="161" t="s">
        <v>160</v>
      </c>
      <c r="K66" s="161" t="s">
        <v>135</v>
      </c>
    </row>
    <row r="67" spans="1:11" x14ac:dyDescent="0.25">
      <c r="A67" s="107" t="str">
        <f>IF(ACCUEIL!E11&lt;&gt;"",Paramètres!D3,"")</f>
        <v/>
      </c>
      <c r="B67" s="126" t="str">
        <f>IF(A67&lt;&gt;"",ACCUEIL!E11,"")</f>
        <v/>
      </c>
      <c r="C67" s="159">
        <f>ACCUEIL!I11</f>
        <v>0</v>
      </c>
      <c r="D67" s="110">
        <f>C67*1250</f>
        <v>0</v>
      </c>
      <c r="E67" s="110">
        <f>1.25*SUMIFS('Annexe 1 Dépenses de personnel'!$L$13:$L$999,'Annexe 1 Dépenses de personnel'!$B$13:$B$999,"Plans de gestion avec a minima une mesure financée MASA",'Annexe 1 Dépenses de personnel'!$G$13:$G$999,"Jusque mi-Septembre 2025",'Annexe 1 Dépenses de personnel'!$F$13:$F$999,A67)+SUMIFS('Annexe 2  Dépenses facturées'!$L$16:$L$999,'Annexe 2  Dépenses facturées'!$B$16:$B$999,"Plans de gestion avec a minima une mesure financée MASA",'Annexe 2  Dépenses facturées'!$F$16:$F$999,"Jusque mi-Septembre 2025",'Annexe 2  Dépenses facturées'!$D$16:$D$999,A67)</f>
        <v>0</v>
      </c>
      <c r="F67" s="110">
        <f t="shared" ref="F67:F74" si="19">MIN(D67,E67)</f>
        <v>0</v>
      </c>
      <c r="H67" s="159">
        <f>ACCUEIL!K11</f>
        <v>0</v>
      </c>
      <c r="I67" s="110">
        <f>H67*1250</f>
        <v>0</v>
      </c>
      <c r="J67" s="110">
        <f>(1.25*SUMIFS('Annexe 1 Dépenses de personnel'!$L$13:$L$999,'Annexe 1 Dépenses de personnel'!$B$13:$B$999,"Plans de gestion avec a minima une mesure financée MASA",'Annexe 1 Dépenses de personnel'!$F$13:$F$999,A52)+SUMIFS('Annexe 2  Dépenses facturées'!$L$16:$L$999,'Annexe 2  Dépenses facturées'!$B$16:$B$999,"Plans de gestion avec a minima une mesure financée MASA",'Annexe 2  Dépenses facturées'!$D$16:$D$999,A52))-E67</f>
        <v>0</v>
      </c>
      <c r="K67" s="110">
        <f t="shared" ref="K67:K74" si="20">MIN(I67,J67)</f>
        <v>0</v>
      </c>
    </row>
    <row r="68" spans="1:11" x14ac:dyDescent="0.25">
      <c r="A68" s="107" t="str">
        <f>IF(ACCUEIL!E12&lt;&gt;"",Paramètres!D4,"")</f>
        <v/>
      </c>
      <c r="B68" s="126" t="str">
        <f>IF(A68&lt;&gt;"",ACCUEIL!E12,"")</f>
        <v/>
      </c>
      <c r="C68" s="159">
        <f>ACCUEIL!I12</f>
        <v>0</v>
      </c>
      <c r="D68" s="110">
        <f t="shared" ref="D68:D74" si="21">C68*1250</f>
        <v>0</v>
      </c>
      <c r="E68" s="110">
        <f>1.25*SUMIFS('Annexe 1 Dépenses de personnel'!$L$13:$L$999,'Annexe 1 Dépenses de personnel'!$B$13:$B$999,"Plans de gestion avec a minima une mesure financée MASA",'Annexe 1 Dépenses de personnel'!$G$13:$G$999,"Jusque mi-Septembre 2025",'Annexe 1 Dépenses de personnel'!$F$13:$F$999,A68)+SUMIFS('Annexe 2  Dépenses facturées'!$L$16:$L$999,'Annexe 2  Dépenses facturées'!$B$16:$B$999,"Plans de gestion avec a minima une mesure financée MASA",'Annexe 2  Dépenses facturées'!$F$16:$F$999,"Jusque mi-Septembre 2025",'Annexe 2  Dépenses facturées'!$D$16:$D$999,A68)</f>
        <v>0</v>
      </c>
      <c r="F68" s="110">
        <f t="shared" si="19"/>
        <v>0</v>
      </c>
      <c r="H68" s="159">
        <f>ACCUEIL!K12</f>
        <v>0</v>
      </c>
      <c r="I68" s="110">
        <f t="shared" ref="I68:I74" si="22">H68*1250</f>
        <v>0</v>
      </c>
      <c r="J68" s="110">
        <f>(1.25*SUMIFS('Annexe 1 Dépenses de personnel'!$L$13:$L$999,'Annexe 1 Dépenses de personnel'!$B$13:$B$999,"Plans de gestion avec a minima une mesure financée MASA",'Annexe 1 Dépenses de personnel'!$F$13:$F$999,A53)+SUMIFS('Annexe 2  Dépenses facturées'!$L$16:$L$999,'Annexe 2  Dépenses facturées'!$B$16:$B$999,"Plans de gestion avec a minima une mesure financée MASA",'Annexe 2  Dépenses facturées'!$D$16:$D$999,A53))-E68</f>
        <v>0</v>
      </c>
      <c r="K68" s="110">
        <f t="shared" si="20"/>
        <v>0</v>
      </c>
    </row>
    <row r="69" spans="1:11" x14ac:dyDescent="0.25">
      <c r="A69" s="107" t="str">
        <f>IF(ACCUEIL!E13&lt;&gt;"",Paramètres!D5,"")</f>
        <v/>
      </c>
      <c r="B69" s="126" t="str">
        <f>IF(A69&lt;&gt;"",ACCUEIL!E13,"")</f>
        <v/>
      </c>
      <c r="C69" s="159">
        <f>ACCUEIL!I13</f>
        <v>0</v>
      </c>
      <c r="D69" s="110">
        <f t="shared" si="21"/>
        <v>0</v>
      </c>
      <c r="E69" s="110">
        <f>1.25*SUMIFS('Annexe 1 Dépenses de personnel'!$L$13:$L$999,'Annexe 1 Dépenses de personnel'!$B$13:$B$999,"Plans de gestion avec a minima une mesure financée MASA",'Annexe 1 Dépenses de personnel'!$G$13:$G$999,"Jusque mi-Septembre 2025",'Annexe 1 Dépenses de personnel'!$F$13:$F$999,A69)+SUMIFS('Annexe 2  Dépenses facturées'!$L$16:$L$999,'Annexe 2  Dépenses facturées'!$B$16:$B$999,"Plans de gestion avec a minima une mesure financée MASA",'Annexe 2  Dépenses facturées'!$F$16:$F$999,"Jusque mi-Septembre 2025",'Annexe 2  Dépenses facturées'!$D$16:$D$999,A69)</f>
        <v>0</v>
      </c>
      <c r="F69" s="110">
        <f t="shared" si="19"/>
        <v>0</v>
      </c>
      <c r="H69" s="159">
        <f>ACCUEIL!K13</f>
        <v>0</v>
      </c>
      <c r="I69" s="110">
        <f t="shared" si="22"/>
        <v>0</v>
      </c>
      <c r="J69" s="110">
        <f>(1.25*SUMIFS('Annexe 1 Dépenses de personnel'!$L$13:$L$999,'Annexe 1 Dépenses de personnel'!$B$13:$B$999,"Plans de gestion avec a minima une mesure financée MASA",'Annexe 1 Dépenses de personnel'!$F$13:$F$999,A54)+SUMIFS('Annexe 2  Dépenses facturées'!$L$16:$L$999,'Annexe 2  Dépenses facturées'!$B$16:$B$999,"Plans de gestion avec a minima une mesure financée MASA",'Annexe 2  Dépenses facturées'!$D$16:$D$999,A54))-E69</f>
        <v>0</v>
      </c>
      <c r="K69" s="110">
        <f t="shared" si="20"/>
        <v>0</v>
      </c>
    </row>
    <row r="70" spans="1:11" ht="15.6" customHeight="1" x14ac:dyDescent="0.25">
      <c r="A70" s="107" t="str">
        <f>IF(ACCUEIL!E14&lt;&gt;"",Paramètres!D6,"")</f>
        <v/>
      </c>
      <c r="B70" s="126" t="str">
        <f>IF(A70&lt;&gt;"",ACCUEIL!E14,"")</f>
        <v/>
      </c>
      <c r="C70" s="159">
        <f>ACCUEIL!I14</f>
        <v>0</v>
      </c>
      <c r="D70" s="110">
        <f t="shared" si="21"/>
        <v>0</v>
      </c>
      <c r="E70" s="110">
        <f>1.25*SUMIFS('Annexe 1 Dépenses de personnel'!$L$13:$L$999,'Annexe 1 Dépenses de personnel'!$B$13:$B$999,"Plans de gestion avec a minima une mesure financée MASA",'Annexe 1 Dépenses de personnel'!$G$13:$G$999,"Jusque mi-Septembre 2025",'Annexe 1 Dépenses de personnel'!$F$13:$F$999,A70)+SUMIFS('Annexe 2  Dépenses facturées'!$L$16:$L$999,'Annexe 2  Dépenses facturées'!$B$16:$B$999,"Plans de gestion avec a minima une mesure financée MASA",'Annexe 2  Dépenses facturées'!$F$16:$F$999,"Jusque mi-Septembre 2025",'Annexe 2  Dépenses facturées'!$D$16:$D$999,A70)</f>
        <v>0</v>
      </c>
      <c r="F70" s="110">
        <f t="shared" si="19"/>
        <v>0</v>
      </c>
      <c r="H70" s="159">
        <f>ACCUEIL!K14</f>
        <v>0</v>
      </c>
      <c r="I70" s="110">
        <f t="shared" si="22"/>
        <v>0</v>
      </c>
      <c r="J70" s="110">
        <f>(1.25*SUMIFS('Annexe 1 Dépenses de personnel'!$L$13:$L$999,'Annexe 1 Dépenses de personnel'!$B$13:$B$999,"Plans de gestion avec a minima une mesure financée MASA",'Annexe 1 Dépenses de personnel'!$F$13:$F$999,A55)+SUMIFS('Annexe 2  Dépenses facturées'!$L$16:$L$999,'Annexe 2  Dépenses facturées'!$B$16:$B$999,"Plans de gestion avec a minima une mesure financée MASA",'Annexe 2  Dépenses facturées'!$D$16:$D$999,A55))-E70</f>
        <v>0</v>
      </c>
      <c r="K70" s="110">
        <f t="shared" si="20"/>
        <v>0</v>
      </c>
    </row>
    <row r="71" spans="1:11" x14ac:dyDescent="0.25">
      <c r="A71" s="107" t="str">
        <f>IF(ACCUEIL!E15&lt;&gt;"",Paramètres!D7,"")</f>
        <v/>
      </c>
      <c r="B71" s="126" t="str">
        <f>IF(A71&lt;&gt;"",ACCUEIL!E15,"")</f>
        <v/>
      </c>
      <c r="C71" s="159">
        <f>ACCUEIL!I15</f>
        <v>0</v>
      </c>
      <c r="D71" s="110">
        <f t="shared" si="21"/>
        <v>0</v>
      </c>
      <c r="E71" s="110">
        <f>1.25*SUMIFS('Annexe 1 Dépenses de personnel'!$L$13:$L$999,'Annexe 1 Dépenses de personnel'!$B$13:$B$999,"Plans de gestion avec a minima une mesure financée MASA",'Annexe 1 Dépenses de personnel'!$G$13:$G$999,"Jusque mi-Septembre 2025",'Annexe 1 Dépenses de personnel'!$F$13:$F$999,A71)+SUMIFS('Annexe 2  Dépenses facturées'!$L$16:$L$999,'Annexe 2  Dépenses facturées'!$B$16:$B$999,"Plans de gestion avec a minima une mesure financée MASA",'Annexe 2  Dépenses facturées'!$F$16:$F$999,"Jusque mi-Septembre 2025",'Annexe 2  Dépenses facturées'!$D$16:$D$999,A71)</f>
        <v>0</v>
      </c>
      <c r="F71" s="110">
        <f t="shared" si="19"/>
        <v>0</v>
      </c>
      <c r="H71" s="159">
        <f>ACCUEIL!K15</f>
        <v>0</v>
      </c>
      <c r="I71" s="110">
        <f t="shared" si="22"/>
        <v>0</v>
      </c>
      <c r="J71" s="110">
        <f>(1.25*SUMIFS('Annexe 1 Dépenses de personnel'!$L$13:$L$999,'Annexe 1 Dépenses de personnel'!$B$13:$B$999,"Plans de gestion avec a minima une mesure financée MASA",'Annexe 1 Dépenses de personnel'!$F$13:$F$999,A56)+SUMIFS('Annexe 2  Dépenses facturées'!$L$16:$L$999,'Annexe 2  Dépenses facturées'!$B$16:$B$999,"Plans de gestion avec a minima une mesure financée MASA",'Annexe 2  Dépenses facturées'!$D$16:$D$999,A56))-E71</f>
        <v>0</v>
      </c>
      <c r="K71" s="110">
        <f t="shared" si="20"/>
        <v>0</v>
      </c>
    </row>
    <row r="72" spans="1:11" x14ac:dyDescent="0.25">
      <c r="A72" s="107" t="str">
        <f>IF(ACCUEIL!E16&lt;&gt;"",Paramètres!D8,"")</f>
        <v/>
      </c>
      <c r="B72" s="126" t="str">
        <f>IF(A72&lt;&gt;"",ACCUEIL!E16,"")</f>
        <v/>
      </c>
      <c r="C72" s="159">
        <f>ACCUEIL!I16</f>
        <v>0</v>
      </c>
      <c r="D72" s="110">
        <f t="shared" si="21"/>
        <v>0</v>
      </c>
      <c r="E72" s="110">
        <f>1.25*SUMIFS('Annexe 1 Dépenses de personnel'!$L$13:$L$999,'Annexe 1 Dépenses de personnel'!$B$13:$B$999,"Plans de gestion avec a minima une mesure financée MASA",'Annexe 1 Dépenses de personnel'!$G$13:$G$999,"Jusque mi-Septembre 2025",'Annexe 1 Dépenses de personnel'!$F$13:$F$999,A72)+SUMIFS('Annexe 2  Dépenses facturées'!$L$16:$L$999,'Annexe 2  Dépenses facturées'!$B$16:$B$999,"Plans de gestion avec a minima une mesure financée MASA",'Annexe 2  Dépenses facturées'!$F$16:$F$999,"Jusque mi-Septembre 2025",'Annexe 2  Dépenses facturées'!$D$16:$D$999,A72)</f>
        <v>0</v>
      </c>
      <c r="F72" s="110">
        <f t="shared" si="19"/>
        <v>0</v>
      </c>
      <c r="H72" s="159">
        <f>ACCUEIL!K16</f>
        <v>0</v>
      </c>
      <c r="I72" s="110">
        <f t="shared" si="22"/>
        <v>0</v>
      </c>
      <c r="J72" s="110">
        <f>(1.25*SUMIFS('Annexe 1 Dépenses de personnel'!$L$13:$L$999,'Annexe 1 Dépenses de personnel'!$B$13:$B$999,"Plans de gestion avec a minima une mesure financée MASA",'Annexe 1 Dépenses de personnel'!$F$13:$F$999,A57)+SUMIFS('Annexe 2  Dépenses facturées'!$L$16:$L$999,'Annexe 2  Dépenses facturées'!$B$16:$B$999,"Plans de gestion avec a minima une mesure financée MASA",'Annexe 2  Dépenses facturées'!$D$16:$D$999,A57))-E72</f>
        <v>0</v>
      </c>
      <c r="K72" s="110">
        <f t="shared" si="20"/>
        <v>0</v>
      </c>
    </row>
    <row r="73" spans="1:11" x14ac:dyDescent="0.25">
      <c r="A73" s="107" t="str">
        <f>IF(ACCUEIL!E17&lt;&gt;"",Paramètres!D9,"")</f>
        <v/>
      </c>
      <c r="B73" s="126" t="str">
        <f>IF(A73&lt;&gt;"",ACCUEIL!E17,"")</f>
        <v/>
      </c>
      <c r="C73" s="159">
        <f>ACCUEIL!I17</f>
        <v>0</v>
      </c>
      <c r="D73" s="110">
        <f t="shared" si="21"/>
        <v>0</v>
      </c>
      <c r="E73" s="110">
        <f>1.25*SUMIFS('Annexe 1 Dépenses de personnel'!$L$13:$L$999,'Annexe 1 Dépenses de personnel'!$B$13:$B$999,"Plans de gestion avec a minima une mesure financée MASA",'Annexe 1 Dépenses de personnel'!$G$13:$G$999,"Jusque mi-Septembre 2025",'Annexe 1 Dépenses de personnel'!$F$13:$F$999,A73)+SUMIFS('Annexe 2  Dépenses facturées'!$L$16:$L$999,'Annexe 2  Dépenses facturées'!$B$16:$B$999,"Plans de gestion avec a minima une mesure financée MASA",'Annexe 2  Dépenses facturées'!$F$16:$F$999,"Jusque mi-Septembre 2025",'Annexe 2  Dépenses facturées'!$D$16:$D$999,A73)</f>
        <v>0</v>
      </c>
      <c r="F73" s="110">
        <f t="shared" si="19"/>
        <v>0</v>
      </c>
      <c r="H73" s="159">
        <f>ACCUEIL!K17</f>
        <v>0</v>
      </c>
      <c r="I73" s="110">
        <f t="shared" si="22"/>
        <v>0</v>
      </c>
      <c r="J73" s="110">
        <f>(1.25*SUMIFS('Annexe 1 Dépenses de personnel'!$L$13:$L$999,'Annexe 1 Dépenses de personnel'!$B$13:$B$999,"Plans de gestion avec a minima une mesure financée MASA",'Annexe 1 Dépenses de personnel'!$F$13:$F$999,A58)+SUMIFS('Annexe 2  Dépenses facturées'!$L$16:$L$999,'Annexe 2  Dépenses facturées'!$B$16:$B$999,"Plans de gestion avec a minima une mesure financée MASA",'Annexe 2  Dépenses facturées'!$D$16:$D$999,A58))-E73</f>
        <v>0</v>
      </c>
      <c r="K73" s="110">
        <f t="shared" si="20"/>
        <v>0</v>
      </c>
    </row>
    <row r="74" spans="1:11" x14ac:dyDescent="0.25">
      <c r="A74" s="107" t="str">
        <f>IF(ACCUEIL!E18&lt;&gt;"",Paramètres!D10,"")</f>
        <v/>
      </c>
      <c r="B74" s="126" t="str">
        <f>IF(A74&lt;&gt;"",ACCUEIL!E18,"")</f>
        <v/>
      </c>
      <c r="C74" s="159">
        <f>ACCUEIL!I18</f>
        <v>0</v>
      </c>
      <c r="D74" s="110">
        <f t="shared" si="21"/>
        <v>0</v>
      </c>
      <c r="E74" s="110">
        <f>1.25*SUMIFS('Annexe 1 Dépenses de personnel'!$L$13:$L$999,'Annexe 1 Dépenses de personnel'!$B$13:$B$999,"Plans de gestion avec a minima une mesure financée MASA",'Annexe 1 Dépenses de personnel'!$G$13:$G$999,"Jusque mi-Septembre 2025",'Annexe 1 Dépenses de personnel'!$F$13:$F$999,A74)+SUMIFS('Annexe 2  Dépenses facturées'!$L$16:$L$999,'Annexe 2  Dépenses facturées'!$B$16:$B$999,"Plans de gestion avec a minima une mesure financée MASA",'Annexe 2  Dépenses facturées'!$F$16:$F$999,"Jusque mi-Septembre 2025",'Annexe 2  Dépenses facturées'!$D$16:$D$999,A74)</f>
        <v>0</v>
      </c>
      <c r="F74" s="110">
        <f t="shared" si="19"/>
        <v>0</v>
      </c>
      <c r="H74" s="159">
        <f>ACCUEIL!K18</f>
        <v>0</v>
      </c>
      <c r="I74" s="110">
        <f t="shared" si="22"/>
        <v>0</v>
      </c>
      <c r="J74" s="110">
        <f>(1.25*SUMIFS('Annexe 1 Dépenses de personnel'!$L$13:$L$999,'Annexe 1 Dépenses de personnel'!$B$13:$B$999,"Plans de gestion avec a minima une mesure financée MASA",'Annexe 1 Dépenses de personnel'!$F$13:$F$999,A59)+SUMIFS('Annexe 2  Dépenses facturées'!$L$16:$L$999,'Annexe 2  Dépenses facturées'!$B$16:$B$999,"Plans de gestion avec a minima une mesure financée MASA",'Annexe 2  Dépenses facturées'!$D$16:$D$999,A59))-E74</f>
        <v>0</v>
      </c>
      <c r="K74" s="110">
        <f t="shared" si="20"/>
        <v>0</v>
      </c>
    </row>
    <row r="75" spans="1:11" x14ac:dyDescent="0.25">
      <c r="A75" s="107" t="str">
        <f>IF(ACCUEIL!E19&lt;&gt;"",Paramètres!D11,"")</f>
        <v/>
      </c>
      <c r="B75" s="126" t="str">
        <f>IF(A75&lt;&gt;"",ACCUEIL!E19,"")</f>
        <v/>
      </c>
      <c r="C75" s="159">
        <f>ACCUEIL!I19</f>
        <v>0</v>
      </c>
      <c r="D75" s="110">
        <f t="shared" ref="D75:D78" si="23">C75*1250</f>
        <v>0</v>
      </c>
      <c r="E75" s="110">
        <f>1.25*SUMIFS('Annexe 1 Dépenses de personnel'!$L$13:$L$999,'Annexe 1 Dépenses de personnel'!$B$13:$B$999,"Plans de gestion avec a minima une mesure financée MASA",'Annexe 1 Dépenses de personnel'!$G$13:$G$999,"Jusque mi-Septembre 2025",'Annexe 1 Dépenses de personnel'!$F$13:$F$999,A75)+SUMIFS('Annexe 2  Dépenses facturées'!$L$16:$L$999,'Annexe 2  Dépenses facturées'!$B$16:$B$999,"Plans de gestion avec a minima une mesure financée MASA",'Annexe 2  Dépenses facturées'!$F$16:$F$999,"Jusque mi-Septembre 2025",'Annexe 2  Dépenses facturées'!$D$16:$D$999,A75)</f>
        <v>0</v>
      </c>
      <c r="F75" s="110">
        <f t="shared" ref="F75:F78" si="24">MIN(D75,E75)</f>
        <v>0</v>
      </c>
      <c r="H75" s="159">
        <f>ACCUEIL!K19</f>
        <v>0</v>
      </c>
      <c r="I75" s="110">
        <f t="shared" ref="I75:I78" si="25">H75*1250</f>
        <v>0</v>
      </c>
      <c r="J75" s="110">
        <f>(1.25*SUMIFS('Annexe 1 Dépenses de personnel'!$L$13:$L$999,'Annexe 1 Dépenses de personnel'!$B$13:$B$999,"Plans de gestion avec a minima une mesure financée MASA",'Annexe 1 Dépenses de personnel'!$F$13:$F$999,A60)+SUMIFS('Annexe 2  Dépenses facturées'!$L$16:$L$999,'Annexe 2  Dépenses facturées'!$B$16:$B$999,"Plans de gestion avec a minima une mesure financée MASA",'Annexe 2  Dépenses facturées'!$D$16:$D$999,A60))-E75</f>
        <v>0</v>
      </c>
      <c r="K75" s="110">
        <f t="shared" ref="K75:K78" si="26">MIN(I75,J75)</f>
        <v>0</v>
      </c>
    </row>
    <row r="76" spans="1:11" x14ac:dyDescent="0.25">
      <c r="A76" s="107" t="str">
        <f>IF(ACCUEIL!E20&lt;&gt;"",Paramètres!D12,"")</f>
        <v/>
      </c>
      <c r="B76" s="126" t="str">
        <f>IF(A76&lt;&gt;"",ACCUEIL!E20,"")</f>
        <v/>
      </c>
      <c r="C76" s="159">
        <f>ACCUEIL!I20</f>
        <v>0</v>
      </c>
      <c r="D76" s="110">
        <f t="shared" si="23"/>
        <v>0</v>
      </c>
      <c r="E76" s="110">
        <f>1.25*SUMIFS('Annexe 1 Dépenses de personnel'!$L$13:$L$999,'Annexe 1 Dépenses de personnel'!$B$13:$B$999,"Plans de gestion avec a minima une mesure financée MASA",'Annexe 1 Dépenses de personnel'!$G$13:$G$999,"Jusque mi-Septembre 2025",'Annexe 1 Dépenses de personnel'!$F$13:$F$999,A76)+SUMIFS('Annexe 2  Dépenses facturées'!$L$16:$L$999,'Annexe 2  Dépenses facturées'!$B$16:$B$999,"Plans de gestion avec a minima une mesure financée MASA",'Annexe 2  Dépenses facturées'!$F$16:$F$999,"Jusque mi-Septembre 2025",'Annexe 2  Dépenses facturées'!$D$16:$D$999,A76)</f>
        <v>0</v>
      </c>
      <c r="F76" s="110">
        <f t="shared" si="24"/>
        <v>0</v>
      </c>
      <c r="H76" s="159">
        <f>ACCUEIL!K20</f>
        <v>0</v>
      </c>
      <c r="I76" s="110">
        <f t="shared" si="25"/>
        <v>0</v>
      </c>
      <c r="J76" s="110">
        <f>(1.25*SUMIFS('Annexe 1 Dépenses de personnel'!$L$13:$L$999,'Annexe 1 Dépenses de personnel'!$B$13:$B$999,"Plans de gestion avec a minima une mesure financée MASA",'Annexe 1 Dépenses de personnel'!$F$13:$F$999,A61)+SUMIFS('Annexe 2  Dépenses facturées'!$L$16:$L$999,'Annexe 2  Dépenses facturées'!$B$16:$B$999,"Plans de gestion avec a minima une mesure financée MASA",'Annexe 2  Dépenses facturées'!$D$16:$D$999,A61))-E76</f>
        <v>0</v>
      </c>
      <c r="K76" s="110">
        <f t="shared" si="26"/>
        <v>0</v>
      </c>
    </row>
    <row r="77" spans="1:11" x14ac:dyDescent="0.25">
      <c r="A77" s="107" t="str">
        <f>IF(ACCUEIL!E21&lt;&gt;"",Paramètres!D13,"")</f>
        <v/>
      </c>
      <c r="B77" s="126" t="str">
        <f>IF(A77&lt;&gt;"",ACCUEIL!E21,"")</f>
        <v/>
      </c>
      <c r="C77" s="159">
        <f>ACCUEIL!I21</f>
        <v>0</v>
      </c>
      <c r="D77" s="110">
        <f t="shared" si="23"/>
        <v>0</v>
      </c>
      <c r="E77" s="110">
        <f>1.25*SUMIFS('Annexe 1 Dépenses de personnel'!$L$13:$L$999,'Annexe 1 Dépenses de personnel'!$B$13:$B$999,"Plans de gestion avec a minima une mesure financée MASA",'Annexe 1 Dépenses de personnel'!$G$13:$G$999,"Jusque mi-Septembre 2025",'Annexe 1 Dépenses de personnel'!$F$13:$F$999,A77)+SUMIFS('Annexe 2  Dépenses facturées'!$L$16:$L$999,'Annexe 2  Dépenses facturées'!$B$16:$B$999,"Plans de gestion avec a minima une mesure financée MASA",'Annexe 2  Dépenses facturées'!$F$16:$F$999,"Jusque mi-Septembre 2025",'Annexe 2  Dépenses facturées'!$D$16:$D$999,A77)</f>
        <v>0</v>
      </c>
      <c r="F77" s="110">
        <f t="shared" si="24"/>
        <v>0</v>
      </c>
      <c r="H77" s="159">
        <f>ACCUEIL!K21</f>
        <v>0</v>
      </c>
      <c r="I77" s="110">
        <f t="shared" si="25"/>
        <v>0</v>
      </c>
      <c r="J77" s="110">
        <f>(1.25*SUMIFS('Annexe 1 Dépenses de personnel'!$L$13:$L$999,'Annexe 1 Dépenses de personnel'!$B$13:$B$999,"Plans de gestion avec a minima une mesure financée MASA",'Annexe 1 Dépenses de personnel'!$F$13:$F$999,A62)+SUMIFS('Annexe 2  Dépenses facturées'!$L$16:$L$999,'Annexe 2  Dépenses facturées'!$B$16:$B$999,"Plans de gestion avec a minima une mesure financée MASA",'Annexe 2  Dépenses facturées'!$D$16:$D$999,A62))-E77</f>
        <v>0</v>
      </c>
      <c r="K77" s="110">
        <f t="shared" si="26"/>
        <v>0</v>
      </c>
    </row>
    <row r="78" spans="1:11" x14ac:dyDescent="0.25">
      <c r="A78" s="107" t="str">
        <f>IF(ACCUEIL!E22&lt;&gt;"",Paramètres!D14,"")</f>
        <v/>
      </c>
      <c r="B78" s="126" t="str">
        <f>IF(A78&lt;&gt;"",ACCUEIL!E22,"")</f>
        <v/>
      </c>
      <c r="C78" s="159">
        <f>ACCUEIL!I22</f>
        <v>0</v>
      </c>
      <c r="D78" s="110">
        <f t="shared" si="23"/>
        <v>0</v>
      </c>
      <c r="E78" s="110">
        <f>1.25*SUMIFS('Annexe 1 Dépenses de personnel'!$L$13:$L$999,'Annexe 1 Dépenses de personnel'!$B$13:$B$999,"Plans de gestion avec a minima une mesure financée MASA",'Annexe 1 Dépenses de personnel'!$G$13:$G$999,"Jusque mi-Septembre 2025",'Annexe 1 Dépenses de personnel'!$F$13:$F$999,A78)+SUMIFS('Annexe 2  Dépenses facturées'!$L$16:$L$999,'Annexe 2  Dépenses facturées'!$B$16:$B$999,"Plans de gestion avec a minima une mesure financée MASA",'Annexe 2  Dépenses facturées'!$F$16:$F$999,"Jusque mi-Septembre 2025",'Annexe 2  Dépenses facturées'!$D$16:$D$999,A78)</f>
        <v>0</v>
      </c>
      <c r="F78" s="110">
        <f t="shared" si="24"/>
        <v>0</v>
      </c>
      <c r="H78" s="159">
        <f>ACCUEIL!K22</f>
        <v>0</v>
      </c>
      <c r="I78" s="110">
        <f t="shared" si="25"/>
        <v>0</v>
      </c>
      <c r="J78" s="110">
        <f>(1.25*SUMIFS('Annexe 1 Dépenses de personnel'!$L$13:$L$999,'Annexe 1 Dépenses de personnel'!$B$13:$B$999,"Plans de gestion avec a minima une mesure financée MASA",'Annexe 1 Dépenses de personnel'!$F$13:$F$999,A63)+SUMIFS('Annexe 2  Dépenses facturées'!$L$16:$L$999,'Annexe 2  Dépenses facturées'!$B$16:$B$999,"Plans de gestion avec a minima une mesure financée MASA",'Annexe 2  Dépenses facturées'!$D$16:$D$999,A63))-E78</f>
        <v>0</v>
      </c>
      <c r="K78" s="110">
        <f t="shared" si="26"/>
        <v>0</v>
      </c>
    </row>
    <row r="79" spans="1:11" x14ac:dyDescent="0.25">
      <c r="A79" s="166"/>
      <c r="B79" s="167"/>
      <c r="C79" s="168"/>
      <c r="D79" s="169"/>
      <c r="E79" s="169"/>
      <c r="F79" s="169"/>
      <c r="G79" s="170"/>
      <c r="H79" s="168"/>
      <c r="I79" s="169"/>
      <c r="J79" s="169"/>
      <c r="K79" s="169"/>
    </row>
    <row r="80" spans="1:11" x14ac:dyDescent="0.25">
      <c r="A80" s="166"/>
      <c r="B80" s="167"/>
      <c r="C80" s="168"/>
      <c r="D80" s="169"/>
      <c r="E80" s="169"/>
      <c r="F80" s="169"/>
      <c r="G80" s="170"/>
      <c r="H80" s="168"/>
      <c r="I80" s="169"/>
      <c r="J80" s="169"/>
      <c r="K80" s="169"/>
    </row>
    <row r="81" spans="1:11" ht="13.8" x14ac:dyDescent="0.25">
      <c r="A81" s="219" t="s">
        <v>280</v>
      </c>
      <c r="B81" s="219"/>
      <c r="C81" s="219"/>
      <c r="D81" s="219"/>
      <c r="E81" s="219"/>
      <c r="F81" s="219"/>
      <c r="G81" s="170"/>
      <c r="H81" s="168"/>
      <c r="I81" s="169"/>
      <c r="J81" s="169"/>
      <c r="K81" s="169"/>
    </row>
    <row r="82" spans="1:11" ht="39.6" x14ac:dyDescent="0.25">
      <c r="A82" s="127" t="s">
        <v>38</v>
      </c>
      <c r="B82" s="127" t="s">
        <v>39</v>
      </c>
      <c r="C82" s="127" t="s">
        <v>258</v>
      </c>
      <c r="D82" s="161" t="s">
        <v>159</v>
      </c>
      <c r="E82" s="161" t="s">
        <v>160</v>
      </c>
      <c r="F82" s="161" t="s">
        <v>135</v>
      </c>
      <c r="G82" s="170"/>
      <c r="H82" s="179"/>
      <c r="I82" s="169"/>
      <c r="J82" s="169"/>
      <c r="K82" s="169"/>
    </row>
    <row r="83" spans="1:11" x14ac:dyDescent="0.25">
      <c r="A83" s="107" t="str">
        <f>IF(ACCUEIL!E11&lt;&gt;"",Paramètres!D3,"")</f>
        <v/>
      </c>
      <c r="B83" s="126" t="str">
        <f>IF(A67&lt;&gt;"",ACCUEIL!E11,"")</f>
        <v/>
      </c>
      <c r="C83" s="159">
        <f>ACCUEIL!L11</f>
        <v>0</v>
      </c>
      <c r="D83" s="110">
        <f>C83*250</f>
        <v>0</v>
      </c>
      <c r="E83" s="110">
        <f>1.25*SUMIFS('Annexe 1 Dépenses de personnel'!$L$13:$L$999,'Annexe 1 Dépenses de personnel'!$C$13:$C$999,"Mi-parcours",'Annexe 1 Dépenses de personnel'!$F$13:$F$999,A83)+SUMIFS('Annexe 2  Dépenses facturées'!$L$16:$L$999,'Annexe 2  Dépenses facturées'!$C$16:$C$999,"Mi-parcours",'Annexe 2  Dépenses facturées'!$D$16:$D$999,A83)</f>
        <v>0</v>
      </c>
      <c r="F83" s="110">
        <f t="shared" ref="F83:F94" si="27">MIN(D83,E83)</f>
        <v>0</v>
      </c>
      <c r="G83" s="170"/>
      <c r="H83" s="168"/>
      <c r="I83" s="169"/>
      <c r="J83" s="169"/>
      <c r="K83" s="169"/>
    </row>
    <row r="84" spans="1:11" x14ac:dyDescent="0.25">
      <c r="A84" s="107" t="str">
        <f>IF(ACCUEIL!E12&lt;&gt;"",Paramètres!D4,"")</f>
        <v/>
      </c>
      <c r="B84" s="126" t="str">
        <f>IF(A68&lt;&gt;"",ACCUEIL!E12,"")</f>
        <v/>
      </c>
      <c r="C84" s="159">
        <f>ACCUEIL!L12</f>
        <v>0</v>
      </c>
      <c r="D84" s="110">
        <f t="shared" ref="D84:D94" si="28">C84*250</f>
        <v>0</v>
      </c>
      <c r="E84" s="110">
        <f>1.25*SUMIFS('Annexe 1 Dépenses de personnel'!$L$13:$L$999,'Annexe 1 Dépenses de personnel'!$C$13:$C$999,"Mi-parcours",'Annexe 1 Dépenses de personnel'!$F$13:$F$999,A84)+SUMIFS('Annexe 2  Dépenses facturées'!$L$16:$L$999,'Annexe 2  Dépenses facturées'!$C$16:$C$999,"Mi-parcours",'Annexe 2  Dépenses facturées'!$D$16:$D$999,A84)</f>
        <v>0</v>
      </c>
      <c r="F84" s="110">
        <f t="shared" si="27"/>
        <v>0</v>
      </c>
      <c r="G84" s="170"/>
      <c r="H84" s="168"/>
      <c r="I84" s="169"/>
      <c r="J84" s="169"/>
      <c r="K84" s="169"/>
    </row>
    <row r="85" spans="1:11" x14ac:dyDescent="0.25">
      <c r="A85" s="107" t="str">
        <f>IF(ACCUEIL!E13&lt;&gt;"",Paramètres!D5,"")</f>
        <v/>
      </c>
      <c r="B85" s="126" t="str">
        <f>IF(A69&lt;&gt;"",ACCUEIL!E13,"")</f>
        <v/>
      </c>
      <c r="C85" s="159">
        <f>ACCUEIL!L13</f>
        <v>0</v>
      </c>
      <c r="D85" s="110">
        <f t="shared" si="28"/>
        <v>0</v>
      </c>
      <c r="E85" s="110">
        <f>1.25*SUMIFS('Annexe 1 Dépenses de personnel'!$L$13:$L$999,'Annexe 1 Dépenses de personnel'!$C$13:$C$999,"Mi-parcours",'Annexe 1 Dépenses de personnel'!$F$13:$F$999,A85)+SUMIFS('Annexe 2  Dépenses facturées'!$L$16:$L$999,'Annexe 2  Dépenses facturées'!$C$16:$C$999,"Mi-parcours",'Annexe 2  Dépenses facturées'!$D$16:$D$999,A85)</f>
        <v>0</v>
      </c>
      <c r="F85" s="110">
        <f t="shared" si="27"/>
        <v>0</v>
      </c>
      <c r="G85" s="170"/>
      <c r="H85" s="168"/>
      <c r="I85" s="169"/>
      <c r="J85" s="169"/>
      <c r="K85" s="169"/>
    </row>
    <row r="86" spans="1:11" x14ac:dyDescent="0.25">
      <c r="A86" s="107" t="str">
        <f>IF(ACCUEIL!E14&lt;&gt;"",Paramètres!D6,"")</f>
        <v/>
      </c>
      <c r="B86" s="126" t="str">
        <f>IF(A70&lt;&gt;"",ACCUEIL!E14,"")</f>
        <v/>
      </c>
      <c r="C86" s="159">
        <f>ACCUEIL!L14</f>
        <v>0</v>
      </c>
      <c r="D86" s="110">
        <f t="shared" si="28"/>
        <v>0</v>
      </c>
      <c r="E86" s="110">
        <f>1.25*SUMIFS('Annexe 1 Dépenses de personnel'!$L$13:$L$999,'Annexe 1 Dépenses de personnel'!$C$13:$C$999,"Mi-parcours",'Annexe 1 Dépenses de personnel'!$F$13:$F$999,A86)+SUMIFS('Annexe 2  Dépenses facturées'!$L$16:$L$999,'Annexe 2  Dépenses facturées'!$C$16:$C$999,"Mi-parcours",'Annexe 2  Dépenses facturées'!$D$16:$D$999,A86)</f>
        <v>0</v>
      </c>
      <c r="F86" s="110">
        <f t="shared" si="27"/>
        <v>0</v>
      </c>
      <c r="G86" s="170"/>
      <c r="H86" s="168"/>
      <c r="I86" s="169"/>
      <c r="J86" s="169"/>
      <c r="K86" s="169"/>
    </row>
    <row r="87" spans="1:11" x14ac:dyDescent="0.25">
      <c r="A87" s="107" t="str">
        <f>IF(ACCUEIL!E15&lt;&gt;"",Paramètres!D7,"")</f>
        <v/>
      </c>
      <c r="B87" s="126" t="str">
        <f>IF(A71&lt;&gt;"",ACCUEIL!E15,"")</f>
        <v/>
      </c>
      <c r="C87" s="159">
        <f>ACCUEIL!L15</f>
        <v>0</v>
      </c>
      <c r="D87" s="110">
        <f t="shared" si="28"/>
        <v>0</v>
      </c>
      <c r="E87" s="110">
        <f>1.25*SUMIFS('Annexe 1 Dépenses de personnel'!$L$13:$L$999,'Annexe 1 Dépenses de personnel'!$C$13:$C$999,"Mi-parcours",'Annexe 1 Dépenses de personnel'!$F$13:$F$999,A87)+SUMIFS('Annexe 2  Dépenses facturées'!$L$16:$L$999,'Annexe 2  Dépenses facturées'!$C$16:$C$999,"Mi-parcours",'Annexe 2  Dépenses facturées'!$D$16:$D$999,A87)</f>
        <v>0</v>
      </c>
      <c r="F87" s="110">
        <f t="shared" si="27"/>
        <v>0</v>
      </c>
      <c r="G87" s="170"/>
      <c r="H87" s="168"/>
      <c r="I87" s="169"/>
      <c r="J87" s="169"/>
      <c r="K87" s="169"/>
    </row>
    <row r="88" spans="1:11" x14ac:dyDescent="0.25">
      <c r="A88" s="107" t="str">
        <f>IF(ACCUEIL!E16&lt;&gt;"",Paramètres!D8,"")</f>
        <v/>
      </c>
      <c r="B88" s="126" t="str">
        <f>IF(A72&lt;&gt;"",ACCUEIL!E16,"")</f>
        <v/>
      </c>
      <c r="C88" s="159">
        <f>ACCUEIL!L16</f>
        <v>0</v>
      </c>
      <c r="D88" s="110">
        <f t="shared" si="28"/>
        <v>0</v>
      </c>
      <c r="E88" s="110">
        <f>1.25*SUMIFS('Annexe 1 Dépenses de personnel'!$L$13:$L$999,'Annexe 1 Dépenses de personnel'!$C$13:$C$999,"Mi-parcours",'Annexe 1 Dépenses de personnel'!$F$13:$F$999,A88)+SUMIFS('Annexe 2  Dépenses facturées'!$L$16:$L$999,'Annexe 2  Dépenses facturées'!$C$16:$C$999,"Mi-parcours",'Annexe 2  Dépenses facturées'!$D$16:$D$999,A88)</f>
        <v>0</v>
      </c>
      <c r="F88" s="110">
        <f t="shared" si="27"/>
        <v>0</v>
      </c>
      <c r="G88" s="170"/>
      <c r="H88" s="168"/>
      <c r="I88" s="169"/>
      <c r="J88" s="169"/>
      <c r="K88" s="169"/>
    </row>
    <row r="89" spans="1:11" x14ac:dyDescent="0.25">
      <c r="A89" s="107" t="str">
        <f>IF(ACCUEIL!E17&lt;&gt;"",Paramètres!D9,"")</f>
        <v/>
      </c>
      <c r="B89" s="126" t="str">
        <f>IF(A73&lt;&gt;"",ACCUEIL!E17,"")</f>
        <v/>
      </c>
      <c r="C89" s="159">
        <f>ACCUEIL!L17</f>
        <v>0</v>
      </c>
      <c r="D89" s="110">
        <f t="shared" si="28"/>
        <v>0</v>
      </c>
      <c r="E89" s="110">
        <f>1.25*SUMIFS('Annexe 1 Dépenses de personnel'!$L$13:$L$999,'Annexe 1 Dépenses de personnel'!$C$13:$C$999,"Mi-parcours",'Annexe 1 Dépenses de personnel'!$F$13:$F$999,A89)+SUMIFS('Annexe 2  Dépenses facturées'!$L$16:$L$999,'Annexe 2  Dépenses facturées'!$C$16:$C$999,"Mi-parcours",'Annexe 2  Dépenses facturées'!$D$16:$D$999,A89)</f>
        <v>0</v>
      </c>
      <c r="F89" s="110">
        <f t="shared" si="27"/>
        <v>0</v>
      </c>
      <c r="G89" s="170"/>
      <c r="H89" s="168"/>
      <c r="I89" s="169"/>
      <c r="J89" s="169"/>
      <c r="K89" s="169"/>
    </row>
    <row r="90" spans="1:11" x14ac:dyDescent="0.25">
      <c r="A90" s="107" t="str">
        <f>IF(ACCUEIL!E18&lt;&gt;"",Paramètres!D10,"")</f>
        <v/>
      </c>
      <c r="B90" s="126" t="str">
        <f>IF(A74&lt;&gt;"",ACCUEIL!E18,"")</f>
        <v/>
      </c>
      <c r="C90" s="159">
        <f>ACCUEIL!L18</f>
        <v>0</v>
      </c>
      <c r="D90" s="110">
        <f t="shared" si="28"/>
        <v>0</v>
      </c>
      <c r="E90" s="110">
        <f>1.25*SUMIFS('Annexe 1 Dépenses de personnel'!$L$13:$L$999,'Annexe 1 Dépenses de personnel'!$C$13:$C$999,"Mi-parcours",'Annexe 1 Dépenses de personnel'!$F$13:$F$999,A90)+SUMIFS('Annexe 2  Dépenses facturées'!$L$16:$L$999,'Annexe 2  Dépenses facturées'!$C$16:$C$999,"Mi-parcours",'Annexe 2  Dépenses facturées'!$D$16:$D$999,A90)</f>
        <v>0</v>
      </c>
      <c r="F90" s="110">
        <f t="shared" si="27"/>
        <v>0</v>
      </c>
      <c r="G90" s="170"/>
      <c r="H90" s="168"/>
      <c r="I90" s="169"/>
      <c r="J90" s="169"/>
      <c r="K90" s="169"/>
    </row>
    <row r="91" spans="1:11" x14ac:dyDescent="0.25">
      <c r="A91" s="107" t="str">
        <f>IF(ACCUEIL!E19&lt;&gt;"",Paramètres!D11,"")</f>
        <v/>
      </c>
      <c r="B91" s="126" t="str">
        <f>IF(A75&lt;&gt;"",ACCUEIL!E19,"")</f>
        <v/>
      </c>
      <c r="C91" s="159">
        <f>ACCUEIL!L19</f>
        <v>0</v>
      </c>
      <c r="D91" s="110">
        <f t="shared" si="28"/>
        <v>0</v>
      </c>
      <c r="E91" s="110">
        <f>1.25*SUMIFS('Annexe 1 Dépenses de personnel'!$L$13:$L$999,'Annexe 1 Dépenses de personnel'!$C$13:$C$999,"Mi-parcours",'Annexe 1 Dépenses de personnel'!$F$13:$F$999,A91)+SUMIFS('Annexe 2  Dépenses facturées'!$L$16:$L$999,'Annexe 2  Dépenses facturées'!$C$16:$C$999,"Mi-parcours",'Annexe 2  Dépenses facturées'!$D$16:$D$999,A91)</f>
        <v>0</v>
      </c>
      <c r="F91" s="110">
        <f t="shared" si="27"/>
        <v>0</v>
      </c>
      <c r="G91" s="170"/>
      <c r="H91" s="168"/>
      <c r="I91" s="169"/>
      <c r="J91" s="169"/>
      <c r="K91" s="169"/>
    </row>
    <row r="92" spans="1:11" x14ac:dyDescent="0.25">
      <c r="A92" s="107" t="str">
        <f>IF(ACCUEIL!E20&lt;&gt;"",Paramètres!D12,"")</f>
        <v/>
      </c>
      <c r="B92" s="126" t="str">
        <f>IF(A76&lt;&gt;"",ACCUEIL!E20,"")</f>
        <v/>
      </c>
      <c r="C92" s="159">
        <f>ACCUEIL!L20</f>
        <v>0</v>
      </c>
      <c r="D92" s="110">
        <f t="shared" si="28"/>
        <v>0</v>
      </c>
      <c r="E92" s="110">
        <f>1.25*SUMIFS('Annexe 1 Dépenses de personnel'!$L$13:$L$999,'Annexe 1 Dépenses de personnel'!$C$13:$C$999,"Mi-parcours",'Annexe 1 Dépenses de personnel'!$F$13:$F$999,A92)+SUMIFS('Annexe 2  Dépenses facturées'!$L$16:$L$999,'Annexe 2  Dépenses facturées'!$C$16:$C$999,"Mi-parcours",'Annexe 2  Dépenses facturées'!$D$16:$D$999,A92)</f>
        <v>0</v>
      </c>
      <c r="F92" s="110">
        <f t="shared" si="27"/>
        <v>0</v>
      </c>
      <c r="G92" s="170"/>
      <c r="H92" s="168"/>
      <c r="I92" s="169"/>
      <c r="J92" s="169"/>
      <c r="K92" s="169"/>
    </row>
    <row r="93" spans="1:11" x14ac:dyDescent="0.25">
      <c r="A93" s="107" t="str">
        <f>IF(ACCUEIL!E21&lt;&gt;"",Paramètres!D13,"")</f>
        <v/>
      </c>
      <c r="B93" s="126" t="str">
        <f>IF(A77&lt;&gt;"",ACCUEIL!E21,"")</f>
        <v/>
      </c>
      <c r="C93" s="159">
        <f>ACCUEIL!L21</f>
        <v>0</v>
      </c>
      <c r="D93" s="110">
        <f t="shared" si="28"/>
        <v>0</v>
      </c>
      <c r="E93" s="110">
        <f>1.25*SUMIFS('Annexe 1 Dépenses de personnel'!$L$13:$L$999,'Annexe 1 Dépenses de personnel'!$C$13:$C$999,"Mi-parcours",'Annexe 1 Dépenses de personnel'!$F$13:$F$999,A93)+SUMIFS('Annexe 2  Dépenses facturées'!$L$16:$L$999,'Annexe 2  Dépenses facturées'!$C$16:$C$999,"Mi-parcours",'Annexe 2  Dépenses facturées'!$D$16:$D$999,A93)</f>
        <v>0</v>
      </c>
      <c r="F93" s="110">
        <f t="shared" si="27"/>
        <v>0</v>
      </c>
      <c r="G93" s="170"/>
      <c r="H93" s="168"/>
      <c r="I93" s="169"/>
      <c r="J93" s="169"/>
      <c r="K93" s="169"/>
    </row>
    <row r="94" spans="1:11" x14ac:dyDescent="0.25">
      <c r="A94" s="107" t="str">
        <f>IF(ACCUEIL!E22&lt;&gt;"",Paramètres!D14,"")</f>
        <v/>
      </c>
      <c r="B94" s="126" t="str">
        <f>IF(A78&lt;&gt;"",ACCUEIL!E22,"")</f>
        <v/>
      </c>
      <c r="C94" s="159">
        <f>ACCUEIL!L22</f>
        <v>0</v>
      </c>
      <c r="D94" s="110">
        <f t="shared" si="28"/>
        <v>0</v>
      </c>
      <c r="E94" s="110">
        <f>1.25*SUMIFS('Annexe 1 Dépenses de personnel'!$L$13:$L$999,'Annexe 1 Dépenses de personnel'!$C$13:$C$999,"Mi-parcours",'Annexe 1 Dépenses de personnel'!$F$13:$F$999,A94)+SUMIFS('Annexe 2  Dépenses facturées'!$L$16:$L$999,'Annexe 2  Dépenses facturées'!$C$16:$C$999,"Mi-parcours",'Annexe 2  Dépenses facturées'!$D$16:$D$999,A94)</f>
        <v>0</v>
      </c>
      <c r="F94" s="110">
        <f t="shared" si="27"/>
        <v>0</v>
      </c>
      <c r="G94" s="170"/>
      <c r="H94" s="168"/>
      <c r="I94" s="169"/>
      <c r="J94" s="169"/>
      <c r="K94" s="169"/>
    </row>
    <row r="95" spans="1:11" x14ac:dyDescent="0.25">
      <c r="A95" s="166"/>
      <c r="B95" s="167"/>
      <c r="C95" s="168"/>
      <c r="D95" s="169"/>
      <c r="E95" s="169"/>
      <c r="F95" s="169"/>
      <c r="G95" s="170"/>
      <c r="H95" s="168"/>
      <c r="I95" s="169"/>
      <c r="J95" s="169"/>
      <c r="K95" s="169"/>
    </row>
    <row r="97" spans="1:11" ht="45.75" customHeight="1" x14ac:dyDescent="0.25">
      <c r="A97" s="220" t="s">
        <v>173</v>
      </c>
      <c r="B97" s="220"/>
      <c r="C97" s="220"/>
      <c r="D97" s="220"/>
      <c r="E97" s="220"/>
      <c r="F97" s="220"/>
      <c r="G97" s="220"/>
      <c r="H97" s="220"/>
      <c r="I97" s="220"/>
      <c r="J97" s="220"/>
      <c r="K97" s="220"/>
    </row>
    <row r="98" spans="1:11" ht="12.75" customHeight="1" x14ac:dyDescent="0.25"/>
    <row r="99" spans="1:11" ht="68.25" customHeight="1" x14ac:dyDescent="0.25">
      <c r="A99" s="220" t="s">
        <v>174</v>
      </c>
      <c r="B99" s="220"/>
      <c r="C99" s="220"/>
      <c r="D99" s="220"/>
      <c r="E99" s="220"/>
      <c r="F99" s="220"/>
      <c r="G99" s="220"/>
      <c r="H99" s="220"/>
      <c r="I99" s="220"/>
      <c r="J99" s="220"/>
      <c r="K99" s="220"/>
    </row>
    <row r="100" spans="1:11" x14ac:dyDescent="0.25">
      <c r="B100" s="158"/>
      <c r="C100" s="158"/>
    </row>
    <row r="101" spans="1:11" x14ac:dyDescent="0.25">
      <c r="B101" s="158"/>
      <c r="C101" s="158"/>
    </row>
    <row r="102" spans="1:11" x14ac:dyDescent="0.25">
      <c r="B102" s="158"/>
      <c r="C102" s="158"/>
    </row>
    <row r="103" spans="1:11" ht="12.75" customHeight="1" x14ac:dyDescent="0.25">
      <c r="C103" s="158"/>
    </row>
    <row r="104" spans="1:11" x14ac:dyDescent="0.25">
      <c r="B104" s="158"/>
      <c r="C104" s="158"/>
    </row>
    <row r="105" spans="1:11" x14ac:dyDescent="0.25">
      <c r="B105" s="158"/>
      <c r="C105" s="158"/>
    </row>
    <row r="106" spans="1:11" x14ac:dyDescent="0.25">
      <c r="B106" s="158"/>
      <c r="C106" s="158"/>
    </row>
    <row r="107" spans="1:11" x14ac:dyDescent="0.25">
      <c r="B107" s="158"/>
      <c r="C107" s="158"/>
    </row>
    <row r="108" spans="1:11" x14ac:dyDescent="0.25">
      <c r="B108" s="158"/>
      <c r="C108" s="158"/>
    </row>
    <row r="109" spans="1:11" x14ac:dyDescent="0.25">
      <c r="B109" s="158"/>
      <c r="C109" s="158"/>
    </row>
    <row r="110" spans="1:11" x14ac:dyDescent="0.25">
      <c r="B110" s="158"/>
      <c r="C110" s="158"/>
    </row>
    <row r="111" spans="1:11" x14ac:dyDescent="0.25">
      <c r="B111" s="158"/>
      <c r="C111" s="158"/>
    </row>
  </sheetData>
  <sheetProtection selectLockedCells="1" selectUnlockedCells="1"/>
  <mergeCells count="28">
    <mergeCell ref="C4:K4"/>
    <mergeCell ref="H50:K50"/>
    <mergeCell ref="H65:K65"/>
    <mergeCell ref="A42:B42"/>
    <mergeCell ref="A50:F50"/>
    <mergeCell ref="A65:F65"/>
    <mergeCell ref="A44:B44"/>
    <mergeCell ref="A47:B47"/>
    <mergeCell ref="A48:B48"/>
    <mergeCell ref="A43:B43"/>
    <mergeCell ref="A46:B46"/>
    <mergeCell ref="A45:B45"/>
    <mergeCell ref="A81:F81"/>
    <mergeCell ref="A97:K97"/>
    <mergeCell ref="A99:K99"/>
    <mergeCell ref="A1:B1"/>
    <mergeCell ref="A2:B2"/>
    <mergeCell ref="A3:B3"/>
    <mergeCell ref="C1:K1"/>
    <mergeCell ref="C2:K2"/>
    <mergeCell ref="C3:K3"/>
    <mergeCell ref="A4:B4"/>
    <mergeCell ref="A39:B39"/>
    <mergeCell ref="A41:B41"/>
    <mergeCell ref="A38:C38"/>
    <mergeCell ref="A40:B40"/>
    <mergeCell ref="A22:I22"/>
    <mergeCell ref="A6:K6"/>
  </mergeCells>
  <printOptions horizontalCentered="1" verticalCentered="1"/>
  <pageMargins left="0.23622047244094491" right="0.23622047244094491" top="0.74803149606299213" bottom="0.74803149606299213" header="0.31496062992125984" footer="0.31496062992125984"/>
  <pageSetup paperSize="9" scale="48" firstPageNumber="0" fitToHeight="0" orientation="portrait" horizontalDpi="300" verticalDpi="300" r:id="rId1"/>
  <headerFooter alignWithMargins="0">
    <oddHeader>&amp;L&amp;"Times New Roman,Normal"&amp;12&amp;A&amp;C&amp;F&amp;R&amp;"Times New Roman,Normal"&amp;12Page &amp;P/&amp;N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CCFF"/>
  </sheetPr>
  <dimension ref="A1:O57"/>
  <sheetViews>
    <sheetView topLeftCell="A10" zoomScaleNormal="100" workbookViewId="0">
      <selection activeCell="A45" sqref="A45:D45"/>
    </sheetView>
  </sheetViews>
  <sheetFormatPr baseColWidth="10" defaultRowHeight="14.4" x14ac:dyDescent="0.3"/>
  <cols>
    <col min="1" max="1" width="17.44140625" customWidth="1"/>
    <col min="2" max="3" width="14.44140625" bestFit="1" customWidth="1"/>
    <col min="4" max="4" width="13.77734375" customWidth="1"/>
    <col min="6" max="6" width="16.5546875" customWidth="1"/>
    <col min="7" max="7" width="14.44140625" bestFit="1" customWidth="1"/>
    <col min="8" max="8" width="15.21875" customWidth="1"/>
    <col min="9" max="9" width="13.44140625" customWidth="1"/>
  </cols>
  <sheetData>
    <row r="1" spans="1:15" s="1" customFormat="1" ht="18" x14ac:dyDescent="0.35">
      <c r="A1" s="242" t="s">
        <v>175</v>
      </c>
      <c r="B1" s="242"/>
      <c r="C1" s="242"/>
      <c r="D1" s="242"/>
      <c r="E1" s="242"/>
      <c r="F1" s="242"/>
      <c r="G1" s="242"/>
      <c r="H1" s="242"/>
      <c r="I1" s="242"/>
    </row>
    <row r="2" spans="1:15" s="1" customFormat="1" x14ac:dyDescent="0.3">
      <c r="A2" s="221" t="s">
        <v>12</v>
      </c>
      <c r="B2" s="222"/>
      <c r="C2" s="223" t="str">
        <f>ACCUEIL!B3</f>
        <v>Actions d'animation relatives aux mesures agro-environnementales et climatiques</v>
      </c>
      <c r="D2" s="224"/>
      <c r="E2" s="224"/>
      <c r="F2" s="224"/>
      <c r="G2" s="224"/>
      <c r="H2" s="224"/>
      <c r="I2" s="224"/>
    </row>
    <row r="3" spans="1:15" s="1" customFormat="1" x14ac:dyDescent="0.3">
      <c r="A3" s="221" t="s">
        <v>0</v>
      </c>
      <c r="B3" s="222"/>
      <c r="C3" s="223" t="str">
        <f>ACCUEIL!B4</f>
        <v>Animation de PAEC à partir de 2026</v>
      </c>
      <c r="D3" s="224"/>
      <c r="E3" s="224"/>
      <c r="F3" s="224"/>
      <c r="G3" s="224"/>
      <c r="H3" s="224"/>
      <c r="I3" s="224"/>
    </row>
    <row r="4" spans="1:15" s="1" customFormat="1" x14ac:dyDescent="0.3">
      <c r="A4" s="221" t="s">
        <v>148</v>
      </c>
      <c r="B4" s="222"/>
      <c r="C4" s="223"/>
      <c r="D4" s="224"/>
      <c r="E4" s="224"/>
      <c r="F4" s="224"/>
      <c r="G4" s="224"/>
      <c r="H4" s="224"/>
      <c r="I4" s="224"/>
    </row>
    <row r="6" spans="1:15" x14ac:dyDescent="0.3">
      <c r="A6" s="219" t="s">
        <v>90</v>
      </c>
      <c r="B6" s="219"/>
      <c r="C6" s="219"/>
      <c r="D6" s="219"/>
      <c r="E6" s="104"/>
      <c r="F6" s="104"/>
      <c r="G6" s="20"/>
      <c r="H6" s="49"/>
      <c r="I6" s="49"/>
      <c r="J6" s="20"/>
      <c r="K6" s="20"/>
      <c r="L6" s="1"/>
      <c r="M6" s="1"/>
      <c r="N6" s="1"/>
      <c r="O6" s="1"/>
    </row>
    <row r="7" spans="1:15" ht="39.6" x14ac:dyDescent="0.3">
      <c r="A7" s="127" t="s">
        <v>163</v>
      </c>
      <c r="B7" s="161" t="s">
        <v>149</v>
      </c>
      <c r="C7" s="161" t="s">
        <v>150</v>
      </c>
      <c r="D7" s="161" t="s">
        <v>151</v>
      </c>
      <c r="E7" s="104"/>
      <c r="F7" s="104"/>
      <c r="G7" s="20"/>
      <c r="H7" s="49"/>
      <c r="I7" s="49"/>
      <c r="J7" s="20"/>
      <c r="K7" s="20"/>
      <c r="L7" s="1"/>
      <c r="M7" s="1"/>
      <c r="N7" s="1"/>
      <c r="O7" s="1"/>
    </row>
    <row r="8" spans="1:15" x14ac:dyDescent="0.3">
      <c r="A8" s="141" t="s">
        <v>127</v>
      </c>
      <c r="B8" s="106"/>
      <c r="C8" s="106"/>
      <c r="D8" s="135">
        <f>IF(C8&gt;0,B8/C8,0)</f>
        <v>0</v>
      </c>
      <c r="E8" s="104"/>
      <c r="F8" s="104"/>
      <c r="G8" s="20"/>
      <c r="H8" s="49"/>
      <c r="I8" s="49"/>
      <c r="J8" s="20"/>
      <c r="K8" s="20"/>
      <c r="L8" s="1"/>
      <c r="M8" s="1"/>
      <c r="N8" s="1"/>
      <c r="O8" s="1"/>
    </row>
    <row r="9" spans="1:15" x14ac:dyDescent="0.3">
      <c r="A9" s="141" t="s">
        <v>128</v>
      </c>
      <c r="B9" s="106"/>
      <c r="C9" s="106"/>
      <c r="D9" s="135">
        <f t="shared" ref="D9:D15" si="0">IF(C9&gt;0,B9/C9,0)</f>
        <v>0</v>
      </c>
      <c r="E9" s="104"/>
      <c r="F9" s="104"/>
      <c r="G9" s="20"/>
      <c r="H9" s="49"/>
      <c r="I9" s="49"/>
      <c r="J9" s="20"/>
      <c r="K9" s="20"/>
      <c r="L9" s="1"/>
      <c r="M9" s="1"/>
      <c r="N9" s="1"/>
      <c r="O9" s="1"/>
    </row>
    <row r="10" spans="1:15" x14ac:dyDescent="0.3">
      <c r="A10" s="141" t="s">
        <v>129</v>
      </c>
      <c r="B10" s="106"/>
      <c r="C10" s="106"/>
      <c r="D10" s="135">
        <f t="shared" si="0"/>
        <v>0</v>
      </c>
      <c r="E10" s="104"/>
      <c r="F10" s="104"/>
      <c r="G10" s="20"/>
      <c r="H10" s="49"/>
      <c r="I10" s="49"/>
      <c r="J10" s="20"/>
      <c r="K10" s="20"/>
      <c r="L10" s="1"/>
      <c r="M10" s="1"/>
      <c r="N10" s="1"/>
      <c r="O10" s="1"/>
    </row>
    <row r="11" spans="1:15" x14ac:dyDescent="0.3">
      <c r="A11" s="141" t="s">
        <v>130</v>
      </c>
      <c r="B11" s="106"/>
      <c r="C11" s="106"/>
      <c r="D11" s="135">
        <f t="shared" si="0"/>
        <v>0</v>
      </c>
      <c r="E11" s="104"/>
      <c r="F11" s="104"/>
      <c r="G11" s="20"/>
      <c r="H11" s="49"/>
      <c r="I11" s="49"/>
      <c r="J11" s="20"/>
      <c r="K11" s="20"/>
      <c r="L11" s="1"/>
      <c r="M11" s="1"/>
      <c r="N11" s="1"/>
      <c r="O11" s="1"/>
    </row>
    <row r="12" spans="1:15" x14ac:dyDescent="0.3">
      <c r="A12" s="141" t="s">
        <v>131</v>
      </c>
      <c r="B12" s="106"/>
      <c r="C12" s="106"/>
      <c r="D12" s="135">
        <f t="shared" si="0"/>
        <v>0</v>
      </c>
      <c r="E12" s="104"/>
      <c r="F12" s="104"/>
      <c r="G12" s="20"/>
      <c r="H12" s="49"/>
      <c r="I12" s="49"/>
      <c r="J12" s="20"/>
      <c r="K12" s="20"/>
      <c r="L12" s="1"/>
      <c r="M12" s="1"/>
      <c r="N12" s="1"/>
      <c r="O12" s="1"/>
    </row>
    <row r="13" spans="1:15" x14ac:dyDescent="0.3">
      <c r="A13" s="141" t="s">
        <v>132</v>
      </c>
      <c r="B13" s="106"/>
      <c r="C13" s="106"/>
      <c r="D13" s="135">
        <f t="shared" si="0"/>
        <v>0</v>
      </c>
      <c r="E13" s="104"/>
      <c r="F13" s="104"/>
      <c r="G13" s="20"/>
      <c r="H13" s="49"/>
      <c r="I13" s="49"/>
      <c r="J13" s="20"/>
      <c r="K13" s="20"/>
      <c r="L13" s="1"/>
      <c r="M13" s="1"/>
      <c r="N13" s="1"/>
      <c r="O13" s="1"/>
    </row>
    <row r="14" spans="1:15" x14ac:dyDescent="0.3">
      <c r="A14" s="141" t="s">
        <v>133</v>
      </c>
      <c r="B14" s="106"/>
      <c r="C14" s="106"/>
      <c r="D14" s="135">
        <f t="shared" si="0"/>
        <v>0</v>
      </c>
      <c r="E14" s="20"/>
      <c r="F14" s="20"/>
      <c r="G14" s="20"/>
      <c r="H14" s="20"/>
      <c r="I14" s="20"/>
      <c r="J14" s="20"/>
      <c r="K14" s="20"/>
    </row>
    <row r="15" spans="1:15" x14ac:dyDescent="0.3">
      <c r="A15" s="141" t="s">
        <v>134</v>
      </c>
      <c r="B15" s="106"/>
      <c r="C15" s="106"/>
      <c r="D15" s="135">
        <f t="shared" si="0"/>
        <v>0</v>
      </c>
      <c r="E15" s="20"/>
      <c r="F15" s="20"/>
      <c r="G15" s="20"/>
      <c r="H15" s="20"/>
      <c r="I15" s="20"/>
      <c r="J15" s="20"/>
      <c r="K15" s="20"/>
    </row>
    <row r="16" spans="1:15" x14ac:dyDescent="0.3">
      <c r="F16" s="162"/>
      <c r="G16" s="162"/>
      <c r="H16" s="162"/>
      <c r="I16" s="162"/>
      <c r="J16" s="162"/>
      <c r="K16" s="162"/>
      <c r="L16" s="162"/>
    </row>
    <row r="17" spans="1:13" ht="14.55" hidden="1" customHeight="1" x14ac:dyDescent="0.3">
      <c r="A17" s="219" t="s">
        <v>161</v>
      </c>
      <c r="B17" s="219"/>
      <c r="C17" s="219"/>
      <c r="D17" s="219"/>
      <c r="E17" s="1"/>
      <c r="F17" s="219" t="s">
        <v>249</v>
      </c>
      <c r="G17" s="219"/>
      <c r="H17" s="219"/>
      <c r="I17" s="219"/>
      <c r="J17" s="162"/>
      <c r="K17" s="162"/>
      <c r="L17" s="162"/>
      <c r="M17" s="1"/>
    </row>
    <row r="18" spans="1:13" ht="52.8" hidden="1" x14ac:dyDescent="0.3">
      <c r="A18" s="127" t="s">
        <v>163</v>
      </c>
      <c r="B18" s="161" t="s">
        <v>260</v>
      </c>
      <c r="C18" s="161" t="s">
        <v>164</v>
      </c>
      <c r="D18" s="161" t="s">
        <v>165</v>
      </c>
      <c r="E18" s="1"/>
      <c r="F18" s="127" t="s">
        <v>163</v>
      </c>
      <c r="G18" s="161" t="s">
        <v>261</v>
      </c>
      <c r="H18" s="161" t="s">
        <v>164</v>
      </c>
      <c r="I18" s="161" t="s">
        <v>165</v>
      </c>
      <c r="J18" s="162"/>
      <c r="K18" s="162"/>
      <c r="L18" s="162"/>
      <c r="M18" s="1"/>
    </row>
    <row r="19" spans="1:13" hidden="1" x14ac:dyDescent="0.3">
      <c r="A19" s="141" t="s">
        <v>127</v>
      </c>
      <c r="B19" s="106"/>
      <c r="C19" s="110">
        <v>0</v>
      </c>
      <c r="D19" s="110">
        <v>0</v>
      </c>
      <c r="E19" s="1"/>
      <c r="F19" s="141" t="s">
        <v>127</v>
      </c>
      <c r="G19" s="106"/>
      <c r="H19" s="110">
        <v>0</v>
      </c>
      <c r="I19" s="110">
        <v>0</v>
      </c>
      <c r="J19" s="162"/>
      <c r="K19" s="162"/>
      <c r="L19" s="162"/>
      <c r="M19" s="1"/>
    </row>
    <row r="20" spans="1:13" hidden="1" x14ac:dyDescent="0.3">
      <c r="A20" s="141" t="s">
        <v>128</v>
      </c>
      <c r="B20" s="106"/>
      <c r="C20" s="110">
        <v>0</v>
      </c>
      <c r="D20" s="110">
        <v>0</v>
      </c>
      <c r="E20" s="1"/>
      <c r="F20" s="141" t="s">
        <v>128</v>
      </c>
      <c r="G20" s="106"/>
      <c r="H20" s="110">
        <v>0</v>
      </c>
      <c r="I20" s="110">
        <v>0</v>
      </c>
      <c r="J20" s="162"/>
      <c r="K20" s="162"/>
      <c r="L20" s="162"/>
      <c r="M20" s="1"/>
    </row>
    <row r="21" spans="1:13" hidden="1" x14ac:dyDescent="0.3">
      <c r="A21" s="141" t="s">
        <v>129</v>
      </c>
      <c r="B21" s="106"/>
      <c r="C21" s="110">
        <v>0</v>
      </c>
      <c r="D21" s="110">
        <v>0</v>
      </c>
      <c r="E21" s="1"/>
      <c r="F21" s="141" t="s">
        <v>129</v>
      </c>
      <c r="G21" s="106"/>
      <c r="H21" s="110">
        <v>0</v>
      </c>
      <c r="I21" s="110">
        <v>0</v>
      </c>
      <c r="J21" s="162"/>
      <c r="K21" s="1"/>
      <c r="L21" s="1"/>
    </row>
    <row r="22" spans="1:13" hidden="1" x14ac:dyDescent="0.3">
      <c r="A22" s="141" t="s">
        <v>130</v>
      </c>
      <c r="B22" s="106"/>
      <c r="C22" s="110">
        <v>0</v>
      </c>
      <c r="D22" s="110">
        <v>0</v>
      </c>
      <c r="E22" s="1"/>
      <c r="F22" s="141" t="s">
        <v>130</v>
      </c>
      <c r="G22" s="106"/>
      <c r="H22" s="110">
        <v>0</v>
      </c>
      <c r="I22" s="110">
        <v>0</v>
      </c>
      <c r="J22" s="162"/>
      <c r="K22" s="1"/>
      <c r="L22" s="1"/>
    </row>
    <row r="23" spans="1:13" hidden="1" x14ac:dyDescent="0.3">
      <c r="A23" s="141" t="s">
        <v>131</v>
      </c>
      <c r="B23" s="106"/>
      <c r="C23" s="110">
        <v>0</v>
      </c>
      <c r="D23" s="110">
        <v>0</v>
      </c>
      <c r="E23" s="1"/>
      <c r="F23" s="141" t="s">
        <v>131</v>
      </c>
      <c r="G23" s="106"/>
      <c r="H23" s="110">
        <v>0</v>
      </c>
      <c r="I23" s="110">
        <v>0</v>
      </c>
      <c r="J23" s="162"/>
      <c r="K23" s="1"/>
      <c r="L23" s="1"/>
    </row>
    <row r="24" spans="1:13" hidden="1" x14ac:dyDescent="0.3">
      <c r="A24" s="141" t="s">
        <v>132</v>
      </c>
      <c r="B24" s="106"/>
      <c r="C24" s="110">
        <v>0</v>
      </c>
      <c r="D24" s="110">
        <v>0</v>
      </c>
      <c r="E24" s="1"/>
      <c r="F24" s="141" t="s">
        <v>132</v>
      </c>
      <c r="G24" s="106"/>
      <c r="H24" s="110">
        <v>0</v>
      </c>
      <c r="I24" s="110">
        <v>0</v>
      </c>
      <c r="J24" s="162"/>
      <c r="K24" s="1"/>
      <c r="L24" s="1"/>
    </row>
    <row r="25" spans="1:13" hidden="1" x14ac:dyDescent="0.3">
      <c r="A25" s="141" t="s">
        <v>133</v>
      </c>
      <c r="B25" s="106"/>
      <c r="C25" s="110">
        <v>0</v>
      </c>
      <c r="D25" s="110">
        <v>0</v>
      </c>
      <c r="E25" s="1"/>
      <c r="F25" s="141" t="s">
        <v>133</v>
      </c>
      <c r="G25" s="106"/>
      <c r="H25" s="110">
        <v>0</v>
      </c>
      <c r="I25" s="110">
        <v>0</v>
      </c>
      <c r="J25" s="162"/>
      <c r="K25" s="1"/>
      <c r="L25" s="1"/>
    </row>
    <row r="26" spans="1:13" hidden="1" x14ac:dyDescent="0.3">
      <c r="A26" s="141" t="s">
        <v>134</v>
      </c>
      <c r="B26" s="106"/>
      <c r="C26" s="110">
        <v>0</v>
      </c>
      <c r="D26" s="110">
        <v>0</v>
      </c>
      <c r="E26" s="1"/>
      <c r="F26" s="141" t="s">
        <v>134</v>
      </c>
      <c r="G26" s="106"/>
      <c r="H26" s="110">
        <v>0</v>
      </c>
      <c r="I26" s="110">
        <v>0</v>
      </c>
      <c r="J26" s="162"/>
      <c r="K26" s="1"/>
      <c r="L26" s="1"/>
    </row>
    <row r="27" spans="1:13" s="1" customFormat="1" hidden="1" x14ac:dyDescent="0.3">
      <c r="A27" s="235" t="s">
        <v>30</v>
      </c>
      <c r="B27" s="236"/>
      <c r="C27" s="139">
        <f t="shared" ref="C27:D27" si="1">SUM(C19:C26)</f>
        <v>0</v>
      </c>
      <c r="D27" s="139">
        <f t="shared" si="1"/>
        <v>0</v>
      </c>
      <c r="F27" s="235" t="s">
        <v>30</v>
      </c>
      <c r="G27" s="236"/>
      <c r="H27" s="139">
        <f t="shared" ref="H27:I27" si="2">SUM(H19:H26)</f>
        <v>0</v>
      </c>
      <c r="I27" s="139">
        <f t="shared" si="2"/>
        <v>0</v>
      </c>
      <c r="J27" s="162"/>
    </row>
    <row r="28" spans="1:13" s="1" customFormat="1" ht="14.55" hidden="1" customHeight="1" x14ac:dyDescent="0.3">
      <c r="A28" s="243" t="s">
        <v>152</v>
      </c>
      <c r="B28" s="244"/>
      <c r="C28" s="244"/>
      <c r="D28" s="137"/>
      <c r="E28" s="136"/>
      <c r="F28" s="243" t="s">
        <v>152</v>
      </c>
      <c r="G28" s="244"/>
      <c r="H28" s="244"/>
      <c r="I28" s="137"/>
      <c r="J28" s="162"/>
    </row>
    <row r="29" spans="1:13" ht="14.55" hidden="1" customHeight="1" x14ac:dyDescent="0.3">
      <c r="A29" s="239" t="s">
        <v>166</v>
      </c>
      <c r="B29" s="240"/>
      <c r="C29" s="240"/>
      <c r="D29" s="140">
        <f>D28*650</f>
        <v>0</v>
      </c>
      <c r="F29" s="239" t="s">
        <v>166</v>
      </c>
      <c r="G29" s="240"/>
      <c r="H29" s="240"/>
      <c r="I29" s="140">
        <f>I28*650</f>
        <v>0</v>
      </c>
      <c r="J29" s="162"/>
      <c r="K29" s="1"/>
      <c r="L29" s="1"/>
    </row>
    <row r="30" spans="1:13" hidden="1" x14ac:dyDescent="0.3">
      <c r="F30" s="162"/>
      <c r="G30" s="162"/>
      <c r="H30" s="162"/>
      <c r="I30" s="162"/>
      <c r="J30" s="162"/>
      <c r="K30" s="1"/>
      <c r="L30" s="1"/>
    </row>
    <row r="31" spans="1:13" hidden="1" x14ac:dyDescent="0.3">
      <c r="A31" s="219" t="s">
        <v>171</v>
      </c>
      <c r="B31" s="219"/>
      <c r="C31" s="219"/>
      <c r="D31" s="219"/>
      <c r="E31" s="1"/>
      <c r="F31" s="219" t="s">
        <v>250</v>
      </c>
      <c r="G31" s="219"/>
      <c r="H31" s="219"/>
      <c r="I31" s="219"/>
      <c r="J31" s="162"/>
      <c r="K31" s="1"/>
      <c r="L31" s="1"/>
    </row>
    <row r="32" spans="1:13" ht="52.8" hidden="1" x14ac:dyDescent="0.3">
      <c r="A32" s="127" t="s">
        <v>163</v>
      </c>
      <c r="B32" s="161" t="s">
        <v>260</v>
      </c>
      <c r="C32" s="161" t="s">
        <v>169</v>
      </c>
      <c r="D32" s="161" t="s">
        <v>170</v>
      </c>
      <c r="E32" s="1"/>
      <c r="F32" s="127" t="s">
        <v>163</v>
      </c>
      <c r="G32" s="161" t="s">
        <v>260</v>
      </c>
      <c r="H32" s="161" t="s">
        <v>169</v>
      </c>
      <c r="I32" s="161" t="s">
        <v>170</v>
      </c>
      <c r="J32" s="162"/>
      <c r="K32" s="1"/>
      <c r="L32" s="1"/>
    </row>
    <row r="33" spans="1:12" hidden="1" x14ac:dyDescent="0.3">
      <c r="A33" s="141" t="s">
        <v>127</v>
      </c>
      <c r="B33" s="106"/>
      <c r="C33" s="110">
        <v>0</v>
      </c>
      <c r="D33" s="110">
        <v>0</v>
      </c>
      <c r="E33" s="1"/>
      <c r="F33" s="141" t="s">
        <v>127</v>
      </c>
      <c r="G33" s="106"/>
      <c r="H33" s="110">
        <v>0</v>
      </c>
      <c r="I33" s="110">
        <v>0</v>
      </c>
      <c r="J33" s="162"/>
      <c r="K33" s="1"/>
      <c r="L33" s="1"/>
    </row>
    <row r="34" spans="1:12" hidden="1" x14ac:dyDescent="0.3">
      <c r="A34" s="141" t="s">
        <v>128</v>
      </c>
      <c r="B34" s="106"/>
      <c r="C34" s="110">
        <v>0</v>
      </c>
      <c r="D34" s="110">
        <v>0</v>
      </c>
      <c r="E34" s="1"/>
      <c r="F34" s="141" t="s">
        <v>128</v>
      </c>
      <c r="G34" s="106"/>
      <c r="H34" s="110">
        <v>0</v>
      </c>
      <c r="I34" s="110">
        <v>0</v>
      </c>
      <c r="J34" s="162"/>
      <c r="K34" s="1"/>
      <c r="L34" s="1"/>
    </row>
    <row r="35" spans="1:12" hidden="1" x14ac:dyDescent="0.3">
      <c r="A35" s="141" t="s">
        <v>129</v>
      </c>
      <c r="B35" s="106"/>
      <c r="C35" s="110">
        <v>0</v>
      </c>
      <c r="D35" s="110">
        <v>0</v>
      </c>
      <c r="E35" s="1"/>
      <c r="F35" s="141" t="s">
        <v>129</v>
      </c>
      <c r="G35" s="106"/>
      <c r="H35" s="110">
        <v>0</v>
      </c>
      <c r="I35" s="110">
        <v>0</v>
      </c>
      <c r="J35" s="162"/>
      <c r="K35" s="1"/>
      <c r="L35" s="1"/>
    </row>
    <row r="36" spans="1:12" hidden="1" x14ac:dyDescent="0.3">
      <c r="A36" s="141" t="s">
        <v>130</v>
      </c>
      <c r="B36" s="106"/>
      <c r="C36" s="110">
        <v>0</v>
      </c>
      <c r="D36" s="110">
        <v>0</v>
      </c>
      <c r="E36" s="1"/>
      <c r="F36" s="141" t="s">
        <v>130</v>
      </c>
      <c r="G36" s="106"/>
      <c r="H36" s="110">
        <v>0</v>
      </c>
      <c r="I36" s="110">
        <v>0</v>
      </c>
      <c r="J36" s="162"/>
      <c r="K36" s="1"/>
      <c r="L36" s="1"/>
    </row>
    <row r="37" spans="1:12" hidden="1" x14ac:dyDescent="0.3">
      <c r="A37" s="141" t="s">
        <v>131</v>
      </c>
      <c r="B37" s="106"/>
      <c r="C37" s="110">
        <v>0</v>
      </c>
      <c r="D37" s="110">
        <v>0</v>
      </c>
      <c r="E37" s="1"/>
      <c r="F37" s="141" t="s">
        <v>131</v>
      </c>
      <c r="G37" s="106"/>
      <c r="H37" s="110">
        <v>0</v>
      </c>
      <c r="I37" s="110">
        <v>0</v>
      </c>
      <c r="J37" s="162"/>
      <c r="K37" s="1"/>
      <c r="L37" s="1"/>
    </row>
    <row r="38" spans="1:12" hidden="1" x14ac:dyDescent="0.3">
      <c r="A38" s="141" t="s">
        <v>132</v>
      </c>
      <c r="B38" s="106"/>
      <c r="C38" s="110">
        <v>0</v>
      </c>
      <c r="D38" s="110">
        <v>0</v>
      </c>
      <c r="E38" s="1"/>
      <c r="F38" s="141" t="s">
        <v>132</v>
      </c>
      <c r="G38" s="106"/>
      <c r="H38" s="110">
        <v>0</v>
      </c>
      <c r="I38" s="110">
        <v>0</v>
      </c>
      <c r="J38" s="162"/>
    </row>
    <row r="39" spans="1:12" hidden="1" x14ac:dyDescent="0.3">
      <c r="A39" s="141" t="s">
        <v>133</v>
      </c>
      <c r="B39" s="106"/>
      <c r="C39" s="110">
        <v>0</v>
      </c>
      <c r="D39" s="110">
        <v>0</v>
      </c>
      <c r="E39" s="1"/>
      <c r="F39" s="141" t="s">
        <v>133</v>
      </c>
      <c r="G39" s="106"/>
      <c r="H39" s="110">
        <v>0</v>
      </c>
      <c r="I39" s="110">
        <v>0</v>
      </c>
      <c r="J39" s="162"/>
    </row>
    <row r="40" spans="1:12" hidden="1" x14ac:dyDescent="0.3">
      <c r="A40" s="141" t="s">
        <v>134</v>
      </c>
      <c r="B40" s="106"/>
      <c r="C40" s="110">
        <v>0</v>
      </c>
      <c r="D40" s="110">
        <v>0</v>
      </c>
      <c r="E40" s="1"/>
      <c r="F40" s="141" t="s">
        <v>134</v>
      </c>
      <c r="G40" s="106"/>
      <c r="H40" s="110">
        <v>0</v>
      </c>
      <c r="I40" s="110">
        <v>0</v>
      </c>
      <c r="J40" s="162"/>
    </row>
    <row r="41" spans="1:12" hidden="1" x14ac:dyDescent="0.3">
      <c r="A41" s="235" t="s">
        <v>30</v>
      </c>
      <c r="B41" s="236"/>
      <c r="C41" s="139">
        <f t="shared" ref="C41:D41" si="3">SUM(C33:C40)</f>
        <v>0</v>
      </c>
      <c r="D41" s="139">
        <f t="shared" si="3"/>
        <v>0</v>
      </c>
      <c r="E41" s="1"/>
      <c r="F41" s="235" t="s">
        <v>30</v>
      </c>
      <c r="G41" s="236"/>
      <c r="H41" s="139">
        <f t="shared" ref="H41:I41" si="4">SUM(H33:H40)</f>
        <v>0</v>
      </c>
      <c r="I41" s="139">
        <f t="shared" si="4"/>
        <v>0</v>
      </c>
    </row>
    <row r="42" spans="1:12" ht="14.55" hidden="1" customHeight="1" x14ac:dyDescent="0.3">
      <c r="A42" s="237" t="s">
        <v>153</v>
      </c>
      <c r="B42" s="238"/>
      <c r="C42" s="238"/>
      <c r="D42" s="138"/>
      <c r="E42" s="136"/>
      <c r="F42" s="237" t="s">
        <v>153</v>
      </c>
      <c r="G42" s="238"/>
      <c r="H42" s="238"/>
      <c r="I42" s="138"/>
    </row>
    <row r="43" spans="1:12" ht="14.55" hidden="1" customHeight="1" x14ac:dyDescent="0.3">
      <c r="A43" s="239" t="s">
        <v>167</v>
      </c>
      <c r="B43" s="240"/>
      <c r="C43" s="240"/>
      <c r="D43" s="140">
        <f>D42*1250</f>
        <v>0</v>
      </c>
      <c r="E43" s="1"/>
      <c r="F43" s="239" t="s">
        <v>168</v>
      </c>
      <c r="G43" s="240"/>
      <c r="H43" s="240"/>
      <c r="I43" s="140">
        <f>I42*1250</f>
        <v>0</v>
      </c>
    </row>
    <row r="45" spans="1:12" ht="39" customHeight="1" x14ac:dyDescent="0.3">
      <c r="A45" s="241" t="s">
        <v>289</v>
      </c>
      <c r="B45" s="241"/>
      <c r="C45" s="241"/>
      <c r="D45" s="241"/>
    </row>
    <row r="46" spans="1:12" ht="52.8" x14ac:dyDescent="0.3">
      <c r="A46" s="127" t="s">
        <v>163</v>
      </c>
      <c r="B46" s="161" t="s">
        <v>259</v>
      </c>
      <c r="C46" s="161" t="s">
        <v>262</v>
      </c>
      <c r="D46" s="161" t="s">
        <v>263</v>
      </c>
    </row>
    <row r="47" spans="1:12" x14ac:dyDescent="0.3">
      <c r="A47" s="141" t="s">
        <v>127</v>
      </c>
      <c r="B47" s="106"/>
      <c r="C47" s="110">
        <v>0</v>
      </c>
      <c r="D47" s="110">
        <v>0</v>
      </c>
    </row>
    <row r="48" spans="1:12" x14ac:dyDescent="0.3">
      <c r="A48" s="141" t="s">
        <v>128</v>
      </c>
      <c r="B48" s="106"/>
      <c r="C48" s="110">
        <v>0</v>
      </c>
      <c r="D48" s="110">
        <v>0</v>
      </c>
    </row>
    <row r="49" spans="1:4" x14ac:dyDescent="0.3">
      <c r="A49" s="141" t="s">
        <v>129</v>
      </c>
      <c r="B49" s="106"/>
      <c r="C49" s="110">
        <v>0</v>
      </c>
      <c r="D49" s="110">
        <v>0</v>
      </c>
    </row>
    <row r="50" spans="1:4" x14ac:dyDescent="0.3">
      <c r="A50" s="141" t="s">
        <v>130</v>
      </c>
      <c r="B50" s="106"/>
      <c r="C50" s="110">
        <v>0</v>
      </c>
      <c r="D50" s="110">
        <v>0</v>
      </c>
    </row>
    <row r="51" spans="1:4" x14ac:dyDescent="0.3">
      <c r="A51" s="141" t="s">
        <v>131</v>
      </c>
      <c r="B51" s="106"/>
      <c r="C51" s="110">
        <v>0</v>
      </c>
      <c r="D51" s="110">
        <v>0</v>
      </c>
    </row>
    <row r="52" spans="1:4" x14ac:dyDescent="0.3">
      <c r="A52" s="141" t="s">
        <v>132</v>
      </c>
      <c r="B52" s="106"/>
      <c r="C52" s="110">
        <v>0</v>
      </c>
      <c r="D52" s="110">
        <v>0</v>
      </c>
    </row>
    <row r="53" spans="1:4" x14ac:dyDescent="0.3">
      <c r="A53" s="141" t="s">
        <v>133</v>
      </c>
      <c r="B53" s="106"/>
      <c r="C53" s="110">
        <v>0</v>
      </c>
      <c r="D53" s="110">
        <v>0</v>
      </c>
    </row>
    <row r="54" spans="1:4" x14ac:dyDescent="0.3">
      <c r="A54" s="141" t="s">
        <v>134</v>
      </c>
      <c r="B54" s="106"/>
      <c r="C54" s="110">
        <v>0</v>
      </c>
      <c r="D54" s="110">
        <v>0</v>
      </c>
    </row>
    <row r="55" spans="1:4" x14ac:dyDescent="0.3">
      <c r="A55" s="235" t="s">
        <v>30</v>
      </c>
      <c r="B55" s="236"/>
      <c r="C55" s="139">
        <f t="shared" ref="C55:D55" si="5">SUM(C47:C54)</f>
        <v>0</v>
      </c>
      <c r="D55" s="139">
        <f t="shared" si="5"/>
        <v>0</v>
      </c>
    </row>
    <row r="56" spans="1:4" x14ac:dyDescent="0.3">
      <c r="A56" s="237" t="s">
        <v>265</v>
      </c>
      <c r="B56" s="238"/>
      <c r="C56" s="238"/>
      <c r="D56" s="138"/>
    </row>
    <row r="57" spans="1:4" x14ac:dyDescent="0.3">
      <c r="A57" s="239" t="s">
        <v>264</v>
      </c>
      <c r="B57" s="240"/>
      <c r="C57" s="240"/>
      <c r="D57" s="140">
        <f>D56*1250</f>
        <v>0</v>
      </c>
    </row>
  </sheetData>
  <mergeCells count="28">
    <mergeCell ref="A29:C29"/>
    <mergeCell ref="A27:B27"/>
    <mergeCell ref="A17:D17"/>
    <mergeCell ref="F17:I17"/>
    <mergeCell ref="F27:G27"/>
    <mergeCell ref="F28:H28"/>
    <mergeCell ref="F29:H29"/>
    <mergeCell ref="A4:B4"/>
    <mergeCell ref="C4:I4"/>
    <mergeCell ref="A1:I1"/>
    <mergeCell ref="A6:D6"/>
    <mergeCell ref="A28:C28"/>
    <mergeCell ref="A2:B2"/>
    <mergeCell ref="C2:I2"/>
    <mergeCell ref="A3:B3"/>
    <mergeCell ref="C3:I3"/>
    <mergeCell ref="F42:H42"/>
    <mergeCell ref="A43:C43"/>
    <mergeCell ref="F43:H43"/>
    <mergeCell ref="A31:D31"/>
    <mergeCell ref="F31:I31"/>
    <mergeCell ref="A41:B41"/>
    <mergeCell ref="F41:G41"/>
    <mergeCell ref="A55:B55"/>
    <mergeCell ref="A56:C56"/>
    <mergeCell ref="A57:C57"/>
    <mergeCell ref="A45:D45"/>
    <mergeCell ref="A42:C4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31"/>
    <pageSetUpPr fitToPage="1"/>
  </sheetPr>
  <dimension ref="A1:F45"/>
  <sheetViews>
    <sheetView showGridLines="0" zoomScale="75" zoomScaleNormal="75" zoomScaleSheetLayoutView="80" workbookViewId="0">
      <selection activeCell="A44" sqref="A44"/>
    </sheetView>
  </sheetViews>
  <sheetFormatPr baseColWidth="10" defaultColWidth="11" defaultRowHeight="13.2" x14ac:dyDescent="0.25"/>
  <cols>
    <col min="1" max="1" width="17.5546875" style="14" customWidth="1"/>
    <col min="2" max="2" width="23.44140625" style="14" customWidth="1"/>
    <col min="3" max="3" width="28.5546875" style="14" customWidth="1"/>
    <col min="4" max="4" width="42.5546875" style="14" customWidth="1"/>
    <col min="5" max="5" width="45.44140625" style="14" customWidth="1"/>
    <col min="6" max="6" width="26.44140625" style="14" customWidth="1"/>
    <col min="7" max="12" width="11" style="14"/>
    <col min="13" max="13" width="13.5546875" style="14" customWidth="1"/>
    <col min="14" max="16384" width="11" style="14"/>
  </cols>
  <sheetData>
    <row r="1" spans="1:6" s="55" customFormat="1" ht="29.1" customHeight="1" x14ac:dyDescent="0.3">
      <c r="A1" s="250" t="s">
        <v>43</v>
      </c>
      <c r="B1" s="250"/>
      <c r="C1" s="250"/>
      <c r="D1" s="250"/>
      <c r="E1" s="250"/>
      <c r="F1" s="250"/>
    </row>
    <row r="2" spans="1:6" s="31" customFormat="1" ht="11.1" customHeight="1" x14ac:dyDescent="0.25">
      <c r="A2" s="56"/>
      <c r="B2" s="56"/>
      <c r="C2" s="56"/>
      <c r="D2" s="56"/>
      <c r="E2" s="56"/>
      <c r="F2" s="56"/>
    </row>
    <row r="3" spans="1:6" s="31" customFormat="1" ht="26.55" customHeight="1" x14ac:dyDescent="0.25">
      <c r="A3" s="245" t="str">
        <f>[1]ACCUEIL!A6</f>
        <v>N° dossier OSIRIS</v>
      </c>
      <c r="B3" s="246"/>
      <c r="C3" s="251">
        <f>ACCUEIL!B6</f>
        <v>0</v>
      </c>
      <c r="D3" s="252"/>
      <c r="E3" s="252"/>
      <c r="F3" s="252"/>
    </row>
    <row r="4" spans="1:6" s="31" customFormat="1" ht="20.100000000000001" customHeight="1" x14ac:dyDescent="0.25">
      <c r="A4" s="245" t="str">
        <f>[1]ACCUEIL!A3</f>
        <v>Type d'opérations</v>
      </c>
      <c r="B4" s="246"/>
      <c r="C4" s="253" t="str">
        <f>ACCUEIL!B3</f>
        <v>Actions d'animation relatives aux mesures agro-environnementales et climatiques</v>
      </c>
      <c r="D4" s="254"/>
      <c r="E4" s="254"/>
      <c r="F4" s="255"/>
    </row>
    <row r="5" spans="1:6" s="31" customFormat="1" ht="28.5" customHeight="1" x14ac:dyDescent="0.25">
      <c r="A5" s="245" t="s">
        <v>0</v>
      </c>
      <c r="B5" s="246"/>
      <c r="C5" s="247" t="str">
        <f>ACCUEIL!B4</f>
        <v>Animation de PAEC à partir de 2026</v>
      </c>
      <c r="D5" s="248"/>
      <c r="E5" s="248"/>
      <c r="F5" s="249"/>
    </row>
    <row r="6" spans="1:6" s="31" customFormat="1" ht="35.25" customHeight="1" x14ac:dyDescent="0.25">
      <c r="A6" s="245" t="s">
        <v>21</v>
      </c>
      <c r="B6" s="246"/>
      <c r="C6" s="247">
        <f>ACCUEIL!B5</f>
        <v>0</v>
      </c>
      <c r="D6" s="248"/>
      <c r="E6" s="248"/>
      <c r="F6" s="249"/>
    </row>
    <row r="7" spans="1:6" s="31" customFormat="1" ht="29.1" customHeight="1" x14ac:dyDescent="0.25">
      <c r="A7" s="259" t="s">
        <v>44</v>
      </c>
      <c r="B7" s="260"/>
      <c r="C7" s="261"/>
      <c r="D7" s="262"/>
      <c r="E7" s="262"/>
      <c r="F7" s="263"/>
    </row>
    <row r="8" spans="1:6" ht="18" customHeight="1" x14ac:dyDescent="0.25">
      <c r="A8" s="56"/>
      <c r="B8" s="56"/>
      <c r="C8" s="56"/>
      <c r="D8" s="57"/>
      <c r="E8" s="57"/>
      <c r="F8" s="57"/>
    </row>
    <row r="9" spans="1:6" ht="36.75" customHeight="1" x14ac:dyDescent="0.25">
      <c r="A9" s="58" t="s">
        <v>45</v>
      </c>
      <c r="B9" s="58"/>
      <c r="C9" s="58"/>
      <c r="D9" s="59"/>
      <c r="E9" s="56"/>
      <c r="F9" s="56"/>
    </row>
    <row r="10" spans="1:6" s="54" customFormat="1" ht="122.25" customHeight="1" x14ac:dyDescent="0.25">
      <c r="A10" s="264" t="s">
        <v>46</v>
      </c>
      <c r="B10" s="264"/>
      <c r="C10" s="264"/>
      <c r="D10" s="264"/>
      <c r="E10" s="264"/>
      <c r="F10" s="60"/>
    </row>
    <row r="11" spans="1:6" ht="28.05" customHeight="1" x14ac:dyDescent="0.25">
      <c r="A11" s="61"/>
      <c r="B11" s="61"/>
      <c r="C11" s="265" t="s">
        <v>47</v>
      </c>
      <c r="D11" s="265"/>
      <c r="E11" s="62" t="s">
        <v>48</v>
      </c>
      <c r="F11" s="63"/>
    </row>
    <row r="12" spans="1:6" x14ac:dyDescent="0.25">
      <c r="A12" s="61"/>
      <c r="B12" s="61"/>
      <c r="C12" s="61"/>
      <c r="D12" s="61"/>
      <c r="E12" s="63"/>
      <c r="F12" s="63"/>
    </row>
    <row r="13" spans="1:6" x14ac:dyDescent="0.25">
      <c r="A13" s="64">
        <f>MIN('Fiche type déclaration temps'!A16:A998)</f>
        <v>0</v>
      </c>
      <c r="B13" s="63"/>
      <c r="C13" s="63"/>
      <c r="D13" s="61"/>
      <c r="E13" s="63"/>
      <c r="F13" s="63"/>
    </row>
    <row r="14" spans="1:6" ht="28.35" customHeight="1" x14ac:dyDescent="0.25">
      <c r="A14" s="64">
        <f>MAX('Fiche type déclaration temps'!A16:A998)</f>
        <v>0</v>
      </c>
      <c r="B14" s="256" t="str">
        <f>IF(OR(B16&gt;10,B17&gt;10,B18&gt;10,B19&gt;10,B20&gt;10,B21&gt;10,B22&gt;10,B23&gt;10,B24&gt;10,B25&gt;10,B26&gt;10,B27&gt;10,B28&gt;10,B29&gt;10,B30&gt;10,B31&gt;10,B32&gt;10,B33&gt;10,B34&gt;10,B35&gt;10,B36&gt;10),"Attention le plafond de travail quotidien est dépassé","")</f>
        <v/>
      </c>
      <c r="C14" s="256"/>
      <c r="D14" s="256"/>
      <c r="E14" s="256"/>
      <c r="F14" s="63"/>
    </row>
    <row r="15" spans="1:6" ht="59.55" customHeight="1" x14ac:dyDescent="0.25">
      <c r="A15" s="157" t="s">
        <v>49</v>
      </c>
      <c r="B15" s="65" t="s">
        <v>50</v>
      </c>
      <c r="C15" s="65" t="s">
        <v>51</v>
      </c>
      <c r="D15" s="65" t="s">
        <v>52</v>
      </c>
      <c r="E15" s="66" t="s">
        <v>53</v>
      </c>
      <c r="F15" s="65" t="s">
        <v>54</v>
      </c>
    </row>
    <row r="16" spans="1:6" ht="25.5" customHeight="1" x14ac:dyDescent="0.25">
      <c r="A16" s="67"/>
      <c r="B16" s="68"/>
      <c r="C16" s="68"/>
      <c r="D16" s="69"/>
      <c r="E16" s="70"/>
      <c r="F16" s="70"/>
    </row>
    <row r="17" spans="1:6" ht="25.5" customHeight="1" x14ac:dyDescent="0.25">
      <c r="A17" s="67"/>
      <c r="B17" s="68"/>
      <c r="C17" s="68"/>
      <c r="D17" s="69"/>
      <c r="E17" s="70"/>
      <c r="F17" s="70"/>
    </row>
    <row r="18" spans="1:6" ht="25.5" customHeight="1" x14ac:dyDescent="0.25">
      <c r="A18" s="67"/>
      <c r="B18" s="68"/>
      <c r="C18" s="68"/>
      <c r="D18" s="69"/>
      <c r="E18" s="70"/>
      <c r="F18" s="70"/>
    </row>
    <row r="19" spans="1:6" ht="25.5" customHeight="1" x14ac:dyDescent="0.25">
      <c r="A19" s="67"/>
      <c r="B19" s="68"/>
      <c r="C19" s="68"/>
      <c r="D19" s="69"/>
      <c r="E19" s="70"/>
      <c r="F19" s="70"/>
    </row>
    <row r="20" spans="1:6" ht="25.5" customHeight="1" x14ac:dyDescent="0.25">
      <c r="A20" s="67"/>
      <c r="B20" s="68"/>
      <c r="C20" s="68"/>
      <c r="D20" s="69"/>
      <c r="E20" s="70"/>
      <c r="F20" s="70"/>
    </row>
    <row r="21" spans="1:6" ht="25.5" customHeight="1" x14ac:dyDescent="0.25">
      <c r="A21" s="67"/>
      <c r="B21" s="68"/>
      <c r="C21" s="68"/>
      <c r="D21" s="69"/>
      <c r="E21" s="70"/>
      <c r="F21" s="70"/>
    </row>
    <row r="22" spans="1:6" ht="25.5" customHeight="1" x14ac:dyDescent="0.25">
      <c r="A22" s="67"/>
      <c r="B22" s="68"/>
      <c r="C22" s="68"/>
      <c r="D22" s="69"/>
      <c r="E22" s="70"/>
      <c r="F22" s="70"/>
    </row>
    <row r="23" spans="1:6" ht="25.5" customHeight="1" x14ac:dyDescent="0.25">
      <c r="A23" s="67"/>
      <c r="B23" s="68"/>
      <c r="C23" s="68"/>
      <c r="D23" s="69"/>
      <c r="E23" s="70"/>
      <c r="F23" s="70"/>
    </row>
    <row r="24" spans="1:6" ht="25.5" customHeight="1" x14ac:dyDescent="0.25">
      <c r="A24" s="67"/>
      <c r="B24" s="68"/>
      <c r="C24" s="68"/>
      <c r="D24" s="69"/>
      <c r="E24" s="70"/>
      <c r="F24" s="70"/>
    </row>
    <row r="25" spans="1:6" ht="25.5" customHeight="1" x14ac:dyDescent="0.25">
      <c r="A25" s="67"/>
      <c r="B25" s="68"/>
      <c r="C25" s="68"/>
      <c r="D25" s="69"/>
      <c r="E25" s="70"/>
      <c r="F25" s="70"/>
    </row>
    <row r="26" spans="1:6" ht="25.5" customHeight="1" x14ac:dyDescent="0.25">
      <c r="A26" s="67"/>
      <c r="B26" s="68"/>
      <c r="C26" s="68"/>
      <c r="D26" s="69"/>
      <c r="E26" s="70"/>
      <c r="F26" s="70"/>
    </row>
    <row r="27" spans="1:6" ht="25.5" customHeight="1" x14ac:dyDescent="0.25">
      <c r="A27" s="67"/>
      <c r="B27" s="68"/>
      <c r="C27" s="68"/>
      <c r="D27" s="69"/>
      <c r="E27" s="70"/>
      <c r="F27" s="70"/>
    </row>
    <row r="28" spans="1:6" ht="25.5" customHeight="1" x14ac:dyDescent="0.25">
      <c r="A28" s="67"/>
      <c r="B28" s="68"/>
      <c r="C28" s="68"/>
      <c r="D28" s="69"/>
      <c r="E28" s="70"/>
      <c r="F28" s="70"/>
    </row>
    <row r="29" spans="1:6" ht="25.5" customHeight="1" x14ac:dyDescent="0.25">
      <c r="A29" s="67"/>
      <c r="B29" s="68"/>
      <c r="C29" s="68"/>
      <c r="D29" s="69"/>
      <c r="E29" s="70"/>
      <c r="F29" s="70"/>
    </row>
    <row r="30" spans="1:6" ht="25.5" customHeight="1" x14ac:dyDescent="0.25">
      <c r="A30" s="67"/>
      <c r="B30" s="68"/>
      <c r="C30" s="68"/>
      <c r="D30" s="69"/>
      <c r="E30" s="70"/>
      <c r="F30" s="70"/>
    </row>
    <row r="31" spans="1:6" ht="25.5" customHeight="1" x14ac:dyDescent="0.25">
      <c r="A31" s="67"/>
      <c r="B31" s="68"/>
      <c r="C31" s="68"/>
      <c r="D31" s="69"/>
      <c r="E31" s="70"/>
      <c r="F31" s="70"/>
    </row>
    <row r="32" spans="1:6" ht="25.5" customHeight="1" x14ac:dyDescent="0.25">
      <c r="A32" s="67"/>
      <c r="B32" s="68"/>
      <c r="C32" s="68"/>
      <c r="D32" s="69"/>
      <c r="E32" s="70"/>
      <c r="F32" s="70"/>
    </row>
    <row r="33" spans="1:6" ht="25.5" customHeight="1" x14ac:dyDescent="0.25">
      <c r="A33" s="67"/>
      <c r="B33" s="68"/>
      <c r="C33" s="68"/>
      <c r="D33" s="69"/>
      <c r="E33" s="70"/>
      <c r="F33" s="70"/>
    </row>
    <row r="34" spans="1:6" ht="25.5" customHeight="1" x14ac:dyDescent="0.25">
      <c r="A34" s="67"/>
      <c r="B34" s="68"/>
      <c r="C34" s="68"/>
      <c r="D34" s="69"/>
      <c r="E34" s="70"/>
      <c r="F34" s="70"/>
    </row>
    <row r="35" spans="1:6" ht="25.5" customHeight="1" x14ac:dyDescent="0.25">
      <c r="A35" s="67"/>
      <c r="B35" s="68"/>
      <c r="C35" s="68"/>
      <c r="D35" s="69"/>
      <c r="E35" s="70"/>
      <c r="F35" s="70"/>
    </row>
    <row r="36" spans="1:6" ht="25.5" customHeight="1" x14ac:dyDescent="0.25">
      <c r="A36" s="67"/>
      <c r="B36" s="68"/>
      <c r="C36" s="68"/>
      <c r="D36" s="69"/>
      <c r="E36" s="70"/>
      <c r="F36" s="70"/>
    </row>
    <row r="37" spans="1:6" ht="25.5" customHeight="1" x14ac:dyDescent="0.25">
      <c r="A37" s="71" t="s">
        <v>30</v>
      </c>
      <c r="B37" s="72">
        <f>SUM('Fiche type déclaration temps'!B16:B36)</f>
        <v>0</v>
      </c>
      <c r="C37" s="72"/>
      <c r="D37" s="72"/>
      <c r="E37" s="73"/>
      <c r="F37" s="72"/>
    </row>
    <row r="38" spans="1:6" ht="25.5" customHeight="1" x14ac:dyDescent="0.25">
      <c r="A38" s="63"/>
      <c r="B38" s="63"/>
      <c r="C38" s="63"/>
      <c r="D38" s="63"/>
      <c r="E38" s="63"/>
      <c r="F38" s="63"/>
    </row>
    <row r="39" spans="1:6" ht="94.5" customHeight="1" x14ac:dyDescent="0.25">
      <c r="A39" s="257" t="s">
        <v>55</v>
      </c>
      <c r="B39" s="257"/>
      <c r="C39" s="257"/>
      <c r="D39" s="63"/>
      <c r="E39" s="258" t="s">
        <v>56</v>
      </c>
      <c r="F39" s="258"/>
    </row>
    <row r="40" spans="1:6" x14ac:dyDescent="0.25">
      <c r="A40" s="20"/>
      <c r="B40" s="20"/>
      <c r="C40" s="20"/>
      <c r="D40" s="20"/>
      <c r="E40" s="20"/>
      <c r="F40" s="20"/>
    </row>
    <row r="41" spans="1:6" x14ac:dyDescent="0.25">
      <c r="A41" s="20" t="s">
        <v>57</v>
      </c>
      <c r="B41" s="20"/>
      <c r="C41" s="20"/>
      <c r="D41" s="20"/>
      <c r="E41" s="20"/>
      <c r="F41" s="20"/>
    </row>
    <row r="43" spans="1:6" x14ac:dyDescent="0.25">
      <c r="A43" s="14" t="s">
        <v>58</v>
      </c>
      <c r="B43" s="14" t="s">
        <v>59</v>
      </c>
      <c r="C43" s="14" t="s">
        <v>60</v>
      </c>
      <c r="D43" s="14" t="s">
        <v>61</v>
      </c>
    </row>
    <row r="44" spans="1:6" x14ac:dyDescent="0.25">
      <c r="A44" s="74" t="s">
        <v>62</v>
      </c>
      <c r="B44" s="75"/>
      <c r="C44" s="76"/>
      <c r="D44" s="76"/>
    </row>
    <row r="45" spans="1:6" x14ac:dyDescent="0.25">
      <c r="A45" s="74" t="s">
        <v>63</v>
      </c>
      <c r="B45" s="75"/>
      <c r="C45" s="76"/>
      <c r="D45" s="76"/>
    </row>
  </sheetData>
  <sheetProtection selectLockedCells="1" selectUnlockedCells="1"/>
  <mergeCells count="16">
    <mergeCell ref="B14:E14"/>
    <mergeCell ref="A39:C39"/>
    <mergeCell ref="E39:F39"/>
    <mergeCell ref="A6:B6"/>
    <mergeCell ref="C6:F6"/>
    <mergeCell ref="A7:B7"/>
    <mergeCell ref="C7:F7"/>
    <mergeCell ref="A10:E10"/>
    <mergeCell ref="C11:D11"/>
    <mergeCell ref="A5:B5"/>
    <mergeCell ref="C5:F5"/>
    <mergeCell ref="A1:F1"/>
    <mergeCell ref="A3:B3"/>
    <mergeCell ref="C3:F3"/>
    <mergeCell ref="A4:B4"/>
    <mergeCell ref="C4:F4"/>
  </mergeCells>
  <dataValidations count="1">
    <dataValidation operator="equal" allowBlank="1" showErrorMessage="1" sqref="E11" xr:uid="{00000000-0002-0000-0500-000000000000}">
      <formula1>0</formula1>
      <formula2>0</formula2>
    </dataValidation>
  </dataValidations>
  <printOptions horizontalCentered="1" verticalCentered="1"/>
  <pageMargins left="0.23622047244094491" right="0.23622047244094491" top="0.74803149606299213" bottom="0.74803149606299213" header="0.31496062992125984" footer="0.31496062992125984"/>
  <pageSetup paperSize="9" scale="55" firstPageNumber="0" fitToHeight="0" orientation="portrait" horizontalDpi="300" verticalDpi="300" r:id="rId2"/>
  <headerFooter alignWithMargins="0">
    <oddHeader>&amp;L&amp;"Times New Roman,Normal"&amp;12&amp;A&amp;C&amp;F&amp;R&amp;"Times New Roman,Normal"&amp;12Page &amp;P/&amp;N</oddHeader>
  </headerFooter>
  <extLst>
    <ext xmlns:x14="http://schemas.microsoft.com/office/spreadsheetml/2009/9/main" uri="{CCE6A557-97BC-4b89-ADB6-D9C93CAAB3DF}">
      <x14:dataValidations xmlns:xm="http://schemas.microsoft.com/office/excel/2006/main" count="1">
        <x14:dataValidation type="list" operator="equal" allowBlank="1" showErrorMessage="1" xr:uid="{00000000-0002-0000-0500-000001000000}">
          <x14:formula1>
            <xm:f>Paramètres!$B$3:$B$11</xm:f>
          </x14:formula1>
          <xm:sqref>D16:D36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34998626667073579"/>
  </sheetPr>
  <dimension ref="A2:F64"/>
  <sheetViews>
    <sheetView workbookViewId="0">
      <selection activeCell="B14" sqref="B14"/>
    </sheetView>
  </sheetViews>
  <sheetFormatPr baseColWidth="10" defaultColWidth="11.44140625" defaultRowHeight="14.4" x14ac:dyDescent="0.3"/>
  <cols>
    <col min="1" max="1" width="11.44140625" style="9"/>
    <col min="2" max="2" width="68.21875" style="3" customWidth="1"/>
    <col min="3" max="3" width="11.44140625" style="9"/>
    <col min="4" max="4" width="16.5546875" style="3" customWidth="1"/>
    <col min="5" max="5" width="25.21875" style="3" customWidth="1"/>
    <col min="6" max="6" width="44.44140625" style="3" bestFit="1" customWidth="1"/>
    <col min="7" max="7" width="39.5546875" style="3" bestFit="1" customWidth="1"/>
    <col min="8" max="8" width="40.5546875" style="3" customWidth="1"/>
    <col min="9" max="16384" width="11.44140625" style="3"/>
  </cols>
  <sheetData>
    <row r="2" spans="1:6" x14ac:dyDescent="0.3">
      <c r="A2" s="142"/>
      <c r="B2" s="2" t="s">
        <v>52</v>
      </c>
      <c r="C2" s="2" t="s">
        <v>64</v>
      </c>
      <c r="D2" s="2" t="s">
        <v>65</v>
      </c>
      <c r="E2" s="2" t="s">
        <v>100</v>
      </c>
      <c r="F2" s="2" t="s">
        <v>186</v>
      </c>
    </row>
    <row r="3" spans="1:6" x14ac:dyDescent="0.3">
      <c r="A3" s="143"/>
      <c r="B3" s="114" t="s">
        <v>273</v>
      </c>
      <c r="C3" s="4" t="s">
        <v>66</v>
      </c>
      <c r="D3" s="4" t="s">
        <v>67</v>
      </c>
      <c r="E3" s="4" t="s">
        <v>274</v>
      </c>
      <c r="F3" s="3" t="s">
        <v>190</v>
      </c>
    </row>
    <row r="4" spans="1:6" x14ac:dyDescent="0.3">
      <c r="A4" s="143"/>
      <c r="B4" s="9" t="s">
        <v>102</v>
      </c>
      <c r="C4" s="3" t="s">
        <v>68</v>
      </c>
      <c r="D4" s="3" t="s">
        <v>69</v>
      </c>
      <c r="E4" s="3" t="s">
        <v>275</v>
      </c>
      <c r="F4" s="3" t="s">
        <v>208</v>
      </c>
    </row>
    <row r="5" spans="1:6" x14ac:dyDescent="0.3">
      <c r="A5" s="144"/>
      <c r="B5" s="9" t="s">
        <v>119</v>
      </c>
      <c r="C5" s="3" t="s">
        <v>70</v>
      </c>
      <c r="D5" s="3" t="s">
        <v>71</v>
      </c>
      <c r="E5" s="3">
        <v>2027</v>
      </c>
      <c r="F5" s="3" t="s">
        <v>211</v>
      </c>
    </row>
    <row r="6" spans="1:6" x14ac:dyDescent="0.3">
      <c r="A6" s="143"/>
      <c r="B6" s="9" t="s">
        <v>120</v>
      </c>
      <c r="C6" s="4"/>
      <c r="D6" s="4" t="s">
        <v>72</v>
      </c>
      <c r="F6" s="3" t="s">
        <v>209</v>
      </c>
    </row>
    <row r="7" spans="1:6" x14ac:dyDescent="0.3">
      <c r="A7" s="143"/>
      <c r="B7" s="9" t="s">
        <v>91</v>
      </c>
      <c r="C7" s="3"/>
      <c r="D7" s="3" t="s">
        <v>73</v>
      </c>
      <c r="F7" s="3" t="s">
        <v>216</v>
      </c>
    </row>
    <row r="8" spans="1:6" x14ac:dyDescent="0.3">
      <c r="A8" s="144"/>
      <c r="B8" s="9" t="s">
        <v>116</v>
      </c>
      <c r="C8" s="3"/>
      <c r="D8" s="3" t="s">
        <v>95</v>
      </c>
      <c r="F8" s="3" t="s">
        <v>202</v>
      </c>
    </row>
    <row r="9" spans="1:6" x14ac:dyDescent="0.3">
      <c r="A9" s="143"/>
      <c r="B9" s="9" t="s">
        <v>117</v>
      </c>
      <c r="C9" s="4"/>
      <c r="D9" s="3" t="s">
        <v>96</v>
      </c>
      <c r="F9" s="3" t="s">
        <v>189</v>
      </c>
    </row>
    <row r="10" spans="1:6" x14ac:dyDescent="0.3">
      <c r="A10" s="143"/>
      <c r="B10" s="9" t="s">
        <v>118</v>
      </c>
      <c r="C10" s="3"/>
      <c r="D10" s="3" t="s">
        <v>97</v>
      </c>
      <c r="F10" s="3" t="s">
        <v>212</v>
      </c>
    </row>
    <row r="11" spans="1:6" x14ac:dyDescent="0.3">
      <c r="A11" s="144"/>
      <c r="B11" s="9" t="s">
        <v>103</v>
      </c>
      <c r="C11" s="3"/>
      <c r="D11" s="3" t="s">
        <v>182</v>
      </c>
      <c r="F11" s="3" t="s">
        <v>198</v>
      </c>
    </row>
    <row r="12" spans="1:6" x14ac:dyDescent="0.3">
      <c r="A12" s="145"/>
      <c r="B12" s="9" t="s">
        <v>101</v>
      </c>
      <c r="D12" s="3" t="s">
        <v>183</v>
      </c>
      <c r="F12" s="3" t="s">
        <v>214</v>
      </c>
    </row>
    <row r="13" spans="1:6" x14ac:dyDescent="0.3">
      <c r="B13" s="9"/>
      <c r="D13" s="3" t="s">
        <v>184</v>
      </c>
      <c r="F13" s="3" t="s">
        <v>213</v>
      </c>
    </row>
    <row r="14" spans="1:6" x14ac:dyDescent="0.3">
      <c r="B14" s="9"/>
      <c r="D14" s="3" t="s">
        <v>185</v>
      </c>
      <c r="F14" s="3" t="s">
        <v>215</v>
      </c>
    </row>
    <row r="15" spans="1:6" x14ac:dyDescent="0.3">
      <c r="B15" s="4"/>
      <c r="F15" s="3" t="s">
        <v>194</v>
      </c>
    </row>
    <row r="16" spans="1:6" x14ac:dyDescent="0.3">
      <c r="F16" s="3" t="s">
        <v>205</v>
      </c>
    </row>
    <row r="17" spans="6:6" x14ac:dyDescent="0.3">
      <c r="F17" s="3" t="s">
        <v>207</v>
      </c>
    </row>
    <row r="18" spans="6:6" x14ac:dyDescent="0.3">
      <c r="F18" s="3" t="s">
        <v>218</v>
      </c>
    </row>
    <row r="19" spans="6:6" x14ac:dyDescent="0.3">
      <c r="F19" s="3" t="s">
        <v>217</v>
      </c>
    </row>
    <row r="20" spans="6:6" x14ac:dyDescent="0.3">
      <c r="F20" s="3" t="s">
        <v>220</v>
      </c>
    </row>
    <row r="21" spans="6:6" x14ac:dyDescent="0.3">
      <c r="F21" s="3" t="s">
        <v>221</v>
      </c>
    </row>
    <row r="22" spans="6:6" x14ac:dyDescent="0.3">
      <c r="F22" s="3" t="s">
        <v>241</v>
      </c>
    </row>
    <row r="23" spans="6:6" x14ac:dyDescent="0.3">
      <c r="F23" s="3" t="s">
        <v>192</v>
      </c>
    </row>
    <row r="24" spans="6:6" x14ac:dyDescent="0.3">
      <c r="F24" s="3" t="s">
        <v>219</v>
      </c>
    </row>
    <row r="25" spans="6:6" x14ac:dyDescent="0.3">
      <c r="F25" s="3" t="s">
        <v>223</v>
      </c>
    </row>
    <row r="26" spans="6:6" x14ac:dyDescent="0.3">
      <c r="F26" s="3" t="s">
        <v>224</v>
      </c>
    </row>
    <row r="27" spans="6:6" x14ac:dyDescent="0.3">
      <c r="F27" s="3" t="s">
        <v>225</v>
      </c>
    </row>
    <row r="28" spans="6:6" x14ac:dyDescent="0.3">
      <c r="F28" s="3" t="s">
        <v>196</v>
      </c>
    </row>
    <row r="29" spans="6:6" x14ac:dyDescent="0.3">
      <c r="F29" s="3" t="s">
        <v>227</v>
      </c>
    </row>
    <row r="30" spans="6:6" x14ac:dyDescent="0.3">
      <c r="F30" s="3" t="s">
        <v>228</v>
      </c>
    </row>
    <row r="31" spans="6:6" x14ac:dyDescent="0.3">
      <c r="F31" s="3" t="s">
        <v>229</v>
      </c>
    </row>
    <row r="32" spans="6:6" x14ac:dyDescent="0.3">
      <c r="F32" s="3" t="s">
        <v>230</v>
      </c>
    </row>
    <row r="33" spans="6:6" x14ac:dyDescent="0.3">
      <c r="F33" s="3" t="s">
        <v>231</v>
      </c>
    </row>
    <row r="34" spans="6:6" x14ac:dyDescent="0.3">
      <c r="F34" s="3" t="s">
        <v>248</v>
      </c>
    </row>
    <row r="35" spans="6:6" x14ac:dyDescent="0.3">
      <c r="F35" s="3" t="s">
        <v>187</v>
      </c>
    </row>
    <row r="36" spans="6:6" x14ac:dyDescent="0.3">
      <c r="F36" s="3" t="s">
        <v>233</v>
      </c>
    </row>
    <row r="37" spans="6:6" x14ac:dyDescent="0.3">
      <c r="F37" s="3" t="s">
        <v>210</v>
      </c>
    </row>
    <row r="38" spans="6:6" x14ac:dyDescent="0.3">
      <c r="F38" s="3" t="s">
        <v>204</v>
      </c>
    </row>
    <row r="39" spans="6:6" x14ac:dyDescent="0.3">
      <c r="F39" s="3" t="s">
        <v>234</v>
      </c>
    </row>
    <row r="40" spans="6:6" x14ac:dyDescent="0.3">
      <c r="F40" s="3" t="s">
        <v>197</v>
      </c>
    </row>
    <row r="41" spans="6:6" x14ac:dyDescent="0.3">
      <c r="F41" s="3" t="s">
        <v>232</v>
      </c>
    </row>
    <row r="42" spans="6:6" x14ac:dyDescent="0.3">
      <c r="F42" s="3" t="s">
        <v>235</v>
      </c>
    </row>
    <row r="43" spans="6:6" x14ac:dyDescent="0.3">
      <c r="F43" s="3" t="s">
        <v>236</v>
      </c>
    </row>
    <row r="44" spans="6:6" x14ac:dyDescent="0.3">
      <c r="F44" s="3" t="s">
        <v>188</v>
      </c>
    </row>
    <row r="45" spans="6:6" x14ac:dyDescent="0.3">
      <c r="F45" s="3" t="s">
        <v>200</v>
      </c>
    </row>
    <row r="46" spans="6:6" x14ac:dyDescent="0.3">
      <c r="F46" s="3" t="s">
        <v>226</v>
      </c>
    </row>
    <row r="47" spans="6:6" x14ac:dyDescent="0.3">
      <c r="F47" s="3" t="s">
        <v>222</v>
      </c>
    </row>
    <row r="48" spans="6:6" x14ac:dyDescent="0.3">
      <c r="F48" s="3" t="s">
        <v>237</v>
      </c>
    </row>
    <row r="49" spans="6:6" x14ac:dyDescent="0.3">
      <c r="F49" s="3" t="s">
        <v>201</v>
      </c>
    </row>
    <row r="50" spans="6:6" x14ac:dyDescent="0.3">
      <c r="F50" s="3" t="s">
        <v>191</v>
      </c>
    </row>
    <row r="51" spans="6:6" x14ac:dyDescent="0.3">
      <c r="F51" s="3" t="s">
        <v>238</v>
      </c>
    </row>
    <row r="52" spans="6:6" x14ac:dyDescent="0.3">
      <c r="F52" s="3" t="s">
        <v>206</v>
      </c>
    </row>
    <row r="53" spans="6:6" x14ac:dyDescent="0.3">
      <c r="F53" s="3" t="s">
        <v>239</v>
      </c>
    </row>
    <row r="54" spans="6:6" x14ac:dyDescent="0.3">
      <c r="F54" s="3" t="s">
        <v>193</v>
      </c>
    </row>
    <row r="55" spans="6:6" x14ac:dyDescent="0.3">
      <c r="F55" s="3" t="s">
        <v>240</v>
      </c>
    </row>
    <row r="56" spans="6:6" x14ac:dyDescent="0.3">
      <c r="F56" s="3" t="s">
        <v>242</v>
      </c>
    </row>
    <row r="57" spans="6:6" x14ac:dyDescent="0.3">
      <c r="F57" s="3" t="s">
        <v>195</v>
      </c>
    </row>
    <row r="58" spans="6:6" x14ac:dyDescent="0.3">
      <c r="F58" s="3" t="s">
        <v>243</v>
      </c>
    </row>
    <row r="59" spans="6:6" x14ac:dyDescent="0.3">
      <c r="F59" s="3" t="s">
        <v>244</v>
      </c>
    </row>
    <row r="60" spans="6:6" x14ac:dyDescent="0.3">
      <c r="F60" s="3" t="s">
        <v>246</v>
      </c>
    </row>
    <row r="61" spans="6:6" x14ac:dyDescent="0.3">
      <c r="F61" s="3" t="s">
        <v>203</v>
      </c>
    </row>
    <row r="62" spans="6:6" x14ac:dyDescent="0.3">
      <c r="F62" s="3" t="s">
        <v>245</v>
      </c>
    </row>
    <row r="63" spans="6:6" x14ac:dyDescent="0.3">
      <c r="F63" s="3" t="s">
        <v>199</v>
      </c>
    </row>
    <row r="64" spans="6:6" x14ac:dyDescent="0.3">
      <c r="F64" s="3" t="s">
        <v>247</v>
      </c>
    </row>
  </sheetData>
  <sortState xmlns:xlrd2="http://schemas.microsoft.com/office/spreadsheetml/2017/richdata2" ref="F3:F65">
    <sortCondition ref="F3:F65"/>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7</vt:i4>
      </vt:variant>
    </vt:vector>
  </HeadingPairs>
  <TitlesOfParts>
    <vt:vector size="14" baseType="lpstr">
      <vt:lpstr>ACCUEIL</vt:lpstr>
      <vt:lpstr>Annexe 1 Dépenses de personnel</vt:lpstr>
      <vt:lpstr>Annexe 2  Dépenses facturées</vt:lpstr>
      <vt:lpstr>Synthèse financière</vt:lpstr>
      <vt:lpstr>Contrôle administratif DRAAF</vt:lpstr>
      <vt:lpstr>Fiche type déclaration temps</vt:lpstr>
      <vt:lpstr>Paramètres</vt:lpstr>
      <vt:lpstr>'Annexe 2  Dépenses facturées'!Excel_BuiltIn_Print_Area</vt:lpstr>
      <vt:lpstr>'Fiche type déclaration temps'!Excel_BuiltIn_Print_Area</vt:lpstr>
      <vt:lpstr>ACCUEIL!Zone_d_impression</vt:lpstr>
      <vt:lpstr>'Annexe 1 Dépenses de personnel'!Zone_d_impression</vt:lpstr>
      <vt:lpstr>'Annexe 2  Dépenses facturées'!Zone_d_impression</vt:lpstr>
      <vt:lpstr>'Fiche type déclaration temps'!Zone_d_impression</vt:lpstr>
      <vt:lpstr>'Synthèse financière'!Zone_d_impression</vt:lpstr>
    </vt:vector>
  </TitlesOfParts>
  <Company>Ministère de l'Agriculture et de l'Alimentation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Hortense DUHAMEL</dc:creator>
  <cp:lastModifiedBy>Cécile GUILLON</cp:lastModifiedBy>
  <cp:lastPrinted>2022-09-13T08:41:12Z</cp:lastPrinted>
  <dcterms:created xsi:type="dcterms:W3CDTF">2021-03-24T10:22:14Z</dcterms:created>
  <dcterms:modified xsi:type="dcterms:W3CDTF">2025-06-23T13:58:11Z</dcterms:modified>
</cp:coreProperties>
</file>