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N:\SREA\4_PAC\17-MAEC\6-2024\70-Animation\202308_AAP_AnimPAEC2024\Redaction_AAP_Formulaires\modif\"/>
    </mc:Choice>
  </mc:AlternateContent>
  <xr:revisionPtr revIDLastSave="0" documentId="13_ncr:1_{B81D5D9F-8467-401E-9AE7-0E6B7ED587FC}" xr6:coauthVersionLast="47" xr6:coauthVersionMax="47" xr10:uidLastSave="{00000000-0000-0000-0000-000000000000}"/>
  <bookViews>
    <workbookView xWindow="-28920" yWindow="-120" windowWidth="29040" windowHeight="15720" tabRatio="687" firstSheet="2" activeTab="3" xr2:uid="{00000000-000D-0000-FFFF-FFFF00000000}"/>
  </bookViews>
  <sheets>
    <sheet name="ACCUEIL" sheetId="1" r:id="rId1"/>
    <sheet name="Calcul coût salarial" sheetId="19" r:id="rId2"/>
    <sheet name="Modèle déclaration temps" sheetId="9" r:id="rId3"/>
    <sheet name="Annexe 1 Dépenses de personnel" sheetId="3" r:id="rId4"/>
    <sheet name="Annexe 2  Dépenses facturées" sheetId="2" r:id="rId5"/>
    <sheet name="Annexe 3 Frais structure" sheetId="18" r:id="rId6"/>
    <sheet name="Annexe3bis Frais déplacement" sheetId="17" r:id="rId7"/>
    <sheet name="Annexe 4 Liste diag-PG" sheetId="16" r:id="rId8"/>
    <sheet name="Synthèse financière" sheetId="8" r:id="rId9"/>
    <sheet name="Paramètres" sheetId="15" r:id="rId10"/>
  </sheets>
  <definedNames>
    <definedName name="__xlfn_SUMIFS">NA()</definedName>
    <definedName name="Excel_BuiltIn_Print_Area" localSheetId="0">'Annexe 2  Dépenses facturées'!$A$4:$J$21</definedName>
    <definedName name="Excel_BuiltIn_Print_Area" localSheetId="3">NA()</definedName>
    <definedName name="Excel_BuiltIn_Print_Area" localSheetId="4">'Annexe 1 Dépenses de personnel'!$A$5:$M$32</definedName>
    <definedName name="Excel_BuiltIn_Print_Area" localSheetId="7">'Annexe 4 Liste diag-PG'!$A$1:$Q$34</definedName>
    <definedName name="Excel_BuiltIn_Print_Area" localSheetId="2">'Modèle déclaration temps'!$A$1:$Q$40</definedName>
    <definedName name="SHARED_FORMULA_0_10_0_10_4" localSheetId="7">#REF!+1</definedName>
    <definedName name="SHARED_FORMULA_0_10_0_10_4">#REF!+1</definedName>
    <definedName name="SHARED_FORMULA_0_11_0_11_1" localSheetId="7">#REF!+1</definedName>
    <definedName name="SHARED_FORMULA_0_11_0_11_1">#REF!+1</definedName>
    <definedName name="SHARED_FORMULA_0_11_0_11_5" localSheetId="7">#REF!+1</definedName>
    <definedName name="SHARED_FORMULA_0_11_0_11_5">#REF!+1</definedName>
    <definedName name="SHARED_FORMULA_0_11_0_11_6" localSheetId="7">#REF!+1</definedName>
    <definedName name="SHARED_FORMULA_0_11_0_11_6">#REF!+1</definedName>
    <definedName name="SHARED_FORMULA_0_11_0_11_7" localSheetId="7">#REF!+1</definedName>
    <definedName name="SHARED_FORMULA_0_11_0_11_7">#REF!+1</definedName>
    <definedName name="SHARED_FORMULA_0_11_0_11_9" localSheetId="7">#REF!+1</definedName>
    <definedName name="SHARED_FORMULA_0_11_0_11_9">#REF!+1</definedName>
    <definedName name="SHARED_FORMULA_11_10_11_10_6" localSheetId="7">IF(ISBLANK(#REF!),"","heure")</definedName>
    <definedName name="SHARED_FORMULA_11_10_11_10_6">IF(ISBLANK(#REF!),"","heure")</definedName>
    <definedName name="SHARED_FORMULA_12_11_12_11_6" localSheetId="7">IF(ISBLANK(#REF!),"",IF(#REF!=0,"",ROUND((#REF!/#REF!)*#REF!,2)))</definedName>
    <definedName name="SHARED_FORMULA_12_11_12_11_6">IF(ISBLANK(#REF!),"",IF(#REF!=0,"",ROUND((#REF!/#REF!)*#REF!,2)))</definedName>
    <definedName name="SHARED_FORMULA_5_10_5_10_7" localSheetId="7">IF(#REF!="Déplacement en voiture de 5CV ou moins",0.25,IF(#REF!="Déplacement en voiture de 6 ou 7CV",0.32,IF(#REF!="Déplacement en voiture de 8CV et plus",0.35,IF(#REF!="Repas",15.25,IF(#REF!="Nuitée(s)",60,"")))))</definedName>
    <definedName name="SHARED_FORMULA_5_10_5_10_7">IF(#REF!="Déplacement en voiture de 5CV ou moins",0.25,IF(#REF!="Déplacement en voiture de 6 ou 7CV",0.32,IF(#REF!="Déplacement en voiture de 8CV et plus",0.35,IF(#REF!="Repas",15.25,IF(#REF!="Nuitée(s)",60,"")))))</definedName>
    <definedName name="SHARED_FORMULA_6_10_6_10_4" localSheetId="7">IF(ISBLANK(#REF!),"","heure")</definedName>
    <definedName name="SHARED_FORMULA_6_10_6_10_4">IF(ISBLANK(#REF!),"","heure")</definedName>
    <definedName name="SHARED_FORMULA_6_10_6_10_5" localSheetId="7">IF(ISBLANK(#REF!),"","heure")</definedName>
    <definedName name="SHARED_FORMULA_6_10_6_10_5">IF(ISBLANK(#REF!),"","heure")</definedName>
    <definedName name="SHARED_FORMULA_7_9_7_9_4" localSheetId="7">#REF!*#REF!</definedName>
    <definedName name="SHARED_FORMULA_7_9_7_9_4">#REF!*#REF!</definedName>
    <definedName name="SHARED_FORMULA_7_9_7_9_5" localSheetId="7">#REF!*#REF!</definedName>
    <definedName name="SHARED_FORMULA_7_9_7_9_5">#REF!*#REF!</definedName>
    <definedName name="SHARED_FORMULA_7_9_7_9_7" localSheetId="7">IF(#REF!="Déplacement en voiture de 5CV ou moins","€ par Km",IF(#REF!="Déplacement en voiture de 6 ou 7CV","€ par Km",IF(#REF!="Déplacement en voiture de 8CV et plus","€ par Km",IF(#REF!="Repas","€ par repas",IF(#REF!="Nuitée(s)","€ par nuitée","")))))</definedName>
    <definedName name="SHARED_FORMULA_7_9_7_9_7">IF(#REF!="Déplacement en voiture de 5CV ou moins","€ par Km",IF(#REF!="Déplacement en voiture de 6 ou 7CV","€ par Km",IF(#REF!="Déplacement en voiture de 8CV et plus","€ par Km",IF(#REF!="Repas","€ par repas",IF(#REF!="Nuitée(s)","€ par nuitée","")))))</definedName>
    <definedName name="SHARED_FORMULA_8_10_8_10_7" localSheetId="7">IF(#REF!="","",#REF!*#REF!)</definedName>
    <definedName name="SHARED_FORMULA_8_10_8_10_7">IF(#REF!="","",#REF!*#REF!)</definedName>
    <definedName name="SHARED_FORMULA_9_11_9_11_6" localSheetId="7">IF(ISERROR(#REF!*133*#REF!),"",#REF!*133*#REF!)</definedName>
    <definedName name="SHARED_FORMULA_9_11_9_11_6">IF(ISERROR(#REF!*133*#REF!),"",#REF!*133*#REF!)</definedName>
    <definedName name="_xlnm.Print_Area" localSheetId="0">ACCUEIL!$A$1:$G$23</definedName>
    <definedName name="_xlnm.Print_Area" localSheetId="3">'Annexe 1 Dépenses de personnel'!$A$1:$N$29</definedName>
    <definedName name="_xlnm.Print_Area" localSheetId="4">'Annexe 2  Dépenses facturées'!$A$1:$K$26</definedName>
    <definedName name="_xlnm.Print_Area" localSheetId="7">'Annexe 4 Liste diag-PG'!$A:$H</definedName>
    <definedName name="_xlnm.Print_Area" localSheetId="2">'Modèle déclaration temps'!$A$1:$F$46</definedName>
    <definedName name="_xlnm.Print_Area" localSheetId="9">Paramètres!$A$2:$B$23</definedName>
    <definedName name="_xlnm.Print_Area" localSheetId="8">'Synthèse financière'!$A$1:$L$42</definedName>
  </definedNames>
  <calcPr calcId="191029" iterateDelta="1E-4"/>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8" l="1"/>
  <c r="J12" i="16"/>
  <c r="D8" i="19"/>
  <c r="D14" i="19" s="1"/>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N5" i="3"/>
  <c r="M5" i="3"/>
  <c r="H13" i="3"/>
  <c r="C37" i="9"/>
  <c r="E23" i="19"/>
  <c r="F23" i="19"/>
  <c r="G23" i="19"/>
  <c r="H23" i="19"/>
  <c r="I23" i="19"/>
  <c r="E21" i="19"/>
  <c r="F21" i="19"/>
  <c r="G21" i="19"/>
  <c r="H21" i="19"/>
  <c r="I21" i="19"/>
  <c r="C17" i="9"/>
  <c r="C18" i="9"/>
  <c r="C19" i="9"/>
  <c r="C20" i="9"/>
  <c r="C21" i="9"/>
  <c r="C22" i="9"/>
  <c r="C23" i="9"/>
  <c r="C24" i="9"/>
  <c r="C25" i="9"/>
  <c r="C26" i="9"/>
  <c r="C27" i="9"/>
  <c r="C28" i="9"/>
  <c r="C29" i="9"/>
  <c r="C30" i="9"/>
  <c r="C31" i="9"/>
  <c r="C32" i="9"/>
  <c r="C33" i="9"/>
  <c r="C34" i="9"/>
  <c r="C35" i="9"/>
  <c r="C36" i="9"/>
  <c r="C16" i="9"/>
  <c r="I20" i="19"/>
  <c r="H20" i="19"/>
  <c r="G20" i="19"/>
  <c r="F20" i="19"/>
  <c r="D20" i="19"/>
  <c r="D21" i="19" s="1"/>
  <c r="E18" i="19"/>
  <c r="E20" i="19" s="1"/>
  <c r="I8" i="19"/>
  <c r="I14" i="19" s="1"/>
  <c r="H8" i="19"/>
  <c r="H14" i="19" s="1"/>
  <c r="G8" i="19"/>
  <c r="G14" i="19" s="1"/>
  <c r="F8" i="19"/>
  <c r="F14" i="19" s="1"/>
  <c r="E8" i="19"/>
  <c r="E14" i="19" s="1"/>
  <c r="D23" i="19" l="1"/>
  <c r="F10" i="17"/>
  <c r="E45" i="18" l="1"/>
  <c r="F18" i="1"/>
  <c r="I4" i="17" l="1"/>
  <c r="C23" i="8" s="1"/>
  <c r="D4" i="18" l="1"/>
  <c r="D5" i="18"/>
  <c r="D7" i="18"/>
  <c r="D8" i="18"/>
  <c r="E58" i="18"/>
  <c r="E55" i="18"/>
  <c r="E52" i="18"/>
  <c r="E33" i="18"/>
  <c r="E22" i="18"/>
  <c r="E15" i="18"/>
  <c r="E64" i="18" l="1"/>
  <c r="E67" i="18" s="1"/>
  <c r="E69" i="18" s="1"/>
  <c r="J4" i="18" s="1"/>
  <c r="C22" i="8" s="1"/>
  <c r="D7" i="17"/>
  <c r="D6" i="17"/>
  <c r="D4" i="17"/>
  <c r="D3" i="17"/>
  <c r="J13" i="16" l="1"/>
  <c r="J14" i="16"/>
  <c r="J15" i="16"/>
  <c r="J16" i="16"/>
  <c r="J17" i="16"/>
  <c r="J18" i="16"/>
  <c r="J19" i="16"/>
  <c r="J20" i="16"/>
  <c r="J21" i="16"/>
  <c r="J22" i="16"/>
  <c r="J23" i="16"/>
  <c r="J24" i="16"/>
  <c r="J25" i="16"/>
  <c r="J26" i="16"/>
  <c r="J27" i="16"/>
  <c r="J28" i="16"/>
  <c r="J29" i="16"/>
  <c r="J30" i="16"/>
  <c r="J31" i="16"/>
  <c r="J32" i="16"/>
  <c r="E38" i="8" l="1"/>
  <c r="E39" i="8" s="1"/>
  <c r="K6" i="2"/>
  <c r="J6" i="2"/>
  <c r="I6" i="2"/>
  <c r="K5" i="2"/>
  <c r="J5" i="2"/>
  <c r="I5" i="2"/>
  <c r="J4" i="2"/>
  <c r="K4" i="2"/>
  <c r="I4" i="2"/>
  <c r="K3" i="2"/>
  <c r="J3" i="2"/>
  <c r="I3" i="2"/>
  <c r="H10" i="2"/>
  <c r="G10" i="2"/>
  <c r="F10" i="2"/>
  <c r="I7" i="2" l="1"/>
  <c r="N4" i="3"/>
  <c r="M4" i="3"/>
  <c r="H33" i="16" l="1"/>
  <c r="G33" i="16"/>
  <c r="C6" i="16" l="1"/>
  <c r="C5" i="16"/>
  <c r="C4" i="16"/>
  <c r="A4" i="16"/>
  <c r="C3" i="16"/>
  <c r="A3" i="16"/>
  <c r="G10" i="1" l="1"/>
  <c r="F10" i="1"/>
  <c r="G8" i="8" l="1"/>
  <c r="I8" i="8"/>
  <c r="G9" i="8"/>
  <c r="I9" i="8"/>
  <c r="G10" i="8"/>
  <c r="I10" i="8"/>
  <c r="D8" i="8"/>
  <c r="D9" i="8"/>
  <c r="D10" i="8"/>
  <c r="D11" i="8"/>
  <c r="I11" i="8"/>
  <c r="I7" i="8"/>
  <c r="G11" i="8"/>
  <c r="G7" i="8"/>
  <c r="J7" i="2"/>
  <c r="H11" i="3"/>
  <c r="C7" i="8" l="1"/>
  <c r="E7" i="8" s="1"/>
  <c r="C19" i="8"/>
  <c r="I12" i="8"/>
  <c r="G12" i="8"/>
  <c r="K7" i="2"/>
  <c r="C8" i="8" l="1"/>
  <c r="E8" i="8" s="1"/>
  <c r="E10" i="1" l="1"/>
  <c r="D40" i="8" l="1"/>
  <c r="C10" i="8" l="1"/>
  <c r="E10" i="8" s="1"/>
  <c r="A11" i="8"/>
  <c r="A10" i="8"/>
  <c r="C3" i="9"/>
  <c r="A3" i="9"/>
  <c r="C3" i="8"/>
  <c r="C3" i="2"/>
  <c r="C4" i="3"/>
  <c r="H10" i="8" l="1"/>
  <c r="F10" i="8"/>
  <c r="H11" i="8"/>
  <c r="F11" i="8"/>
  <c r="B10" i="8"/>
  <c r="B11" i="8"/>
  <c r="E7" i="1"/>
  <c r="H7" i="3" l="1"/>
  <c r="J10" i="8"/>
  <c r="K10" i="8"/>
  <c r="M21" i="2"/>
  <c r="M20" i="2"/>
  <c r="M19" i="2"/>
  <c r="M18" i="2"/>
  <c r="M17" i="2"/>
  <c r="M15" i="2" l="1"/>
  <c r="M16" i="2" l="1"/>
  <c r="A8" i="8"/>
  <c r="A9" i="8"/>
  <c r="A7" i="8"/>
  <c r="H7" i="8" l="1"/>
  <c r="F7" i="8"/>
  <c r="H8" i="8"/>
  <c r="F8" i="8"/>
  <c r="F9" i="8"/>
  <c r="H9" i="8"/>
  <c r="B7" i="8"/>
  <c r="B9" i="8"/>
  <c r="B8" i="8"/>
  <c r="C11" i="8"/>
  <c r="E11" i="8" s="1"/>
  <c r="C9" i="8"/>
  <c r="E9" i="8" s="1"/>
  <c r="K7" i="8" l="1"/>
  <c r="J7" i="8"/>
  <c r="F12" i="8"/>
  <c r="H12" i="8"/>
  <c r="C12" i="8"/>
  <c r="K8" i="8"/>
  <c r="K9" i="8"/>
  <c r="A4" i="9"/>
  <c r="C4" i="9"/>
  <c r="E24" i="8" l="1"/>
  <c r="J8" i="8"/>
  <c r="J9" i="8"/>
  <c r="L5" i="3" l="1"/>
  <c r="D42" i="8" s="1"/>
  <c r="L4" i="3"/>
  <c r="B37" i="9"/>
  <c r="C20" i="8" l="1"/>
  <c r="C24" i="8" s="1"/>
  <c r="C21" i="8" l="1"/>
  <c r="C7" i="2"/>
  <c r="C6" i="2"/>
  <c r="C4" i="2"/>
  <c r="C5" i="9"/>
  <c r="C6" i="9"/>
  <c r="A13" i="9"/>
  <c r="A14" i="9"/>
  <c r="B14" i="9"/>
  <c r="A16" i="2"/>
  <c r="A17" i="2" s="1"/>
  <c r="A18" i="2" s="1"/>
  <c r="A19" i="2" s="1"/>
  <c r="A20" i="2" s="1"/>
  <c r="A21" i="2" s="1"/>
  <c r="A22" i="2" s="1"/>
  <c r="A23" i="2" s="1"/>
  <c r="A24" i="2" s="1"/>
  <c r="A25" i="2" s="1"/>
  <c r="A26" i="2" s="1"/>
  <c r="C5" i="3"/>
  <c r="C7" i="3"/>
  <c r="C8"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C1" i="8"/>
  <c r="C2" i="8"/>
  <c r="C4" i="8"/>
  <c r="K11" i="8" l="1"/>
  <c r="K12" i="8" s="1"/>
  <c r="J11" i="8"/>
  <c r="D12" i="8"/>
  <c r="E12" i="8"/>
  <c r="J12" i="8" s="1"/>
  <c r="C25" i="8" l="1"/>
  <c r="C27" i="8" s="1"/>
  <c r="D32" i="8" s="1"/>
  <c r="E25" i="8"/>
  <c r="D24" i="8"/>
  <c r="D25" i="8"/>
  <c r="D37" i="8" l="1"/>
  <c r="D36" i="8"/>
  <c r="D35" i="8"/>
  <c r="D34" i="8"/>
  <c r="D33" i="8"/>
  <c r="D38" i="8" l="1"/>
  <c r="D39" i="8" s="1"/>
  <c r="D4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Sabrina MASTRUZZO</author>
  </authors>
  <commentList>
    <comment ref="E18" authorId="0" shapeId="0" xr:uid="{3EC2192E-C3FA-4B06-8216-8D2FC536DBC5}">
      <text>
        <r>
          <rPr>
            <b/>
            <sz val="9"/>
            <color indexed="81"/>
            <rFont val="Tahoma"/>
            <family val="2"/>
          </rPr>
          <t>Sabrina MASTRUZZO:</t>
        </r>
        <r>
          <rPr>
            <sz val="9"/>
            <color indexed="81"/>
            <rFont val="Tahoma"/>
            <family val="2"/>
          </rPr>
          <t xml:space="preserve">
exemple de calcul pour un agent recruté au 01er/02 (-31, correspondant aux jours à déduire du mois de janvier) et ayant eu un arrêt maladie avec impact sur son brut de 15jours.
Nb : les arrêts maladie compensés par l'employeur (et donc sans impact sur le salaire brut de l'agent) ne doivent pas être soustraits dans les calculs.</t>
        </r>
      </text>
    </comment>
    <comment ref="D19" authorId="0" shapeId="0" xr:uid="{25EE47F1-FD55-44A2-8F71-BB1688AC74FB}">
      <text>
        <r>
          <rPr>
            <b/>
            <sz val="9"/>
            <color indexed="81"/>
            <rFont val="Tahoma"/>
            <family val="2"/>
          </rPr>
          <t>Sabrina MASTRUZZO:</t>
        </r>
        <r>
          <rPr>
            <sz val="9"/>
            <color indexed="81"/>
            <rFont val="Tahoma"/>
            <family val="2"/>
          </rPr>
          <t xml:space="preserve">
exemple de calcul pour un agent ayant été employé à 80% pendant 8 mois de l'année et 4 mois à 90%</t>
        </r>
      </text>
    </comment>
  </commentList>
</comments>
</file>

<file path=xl/sharedStrings.xml><?xml version="1.0" encoding="utf-8"?>
<sst xmlns="http://schemas.openxmlformats.org/spreadsheetml/2006/main" count="873" uniqueCount="705">
  <si>
    <t>Intitulé de l'opération</t>
  </si>
  <si>
    <t>Nom du bénéficiaire</t>
  </si>
  <si>
    <t>Les dépenses sont à présentées dans les annexes selon leur nature</t>
  </si>
  <si>
    <t>Mode d’emploi du tableur</t>
  </si>
  <si>
    <t>Porteur du projet (raison sociale)</t>
  </si>
  <si>
    <t>Description / nature de la dépense</t>
  </si>
  <si>
    <t>Année</t>
  </si>
  <si>
    <t>Dénomination du fournisseur / prestataire / sous-traitant</t>
  </si>
  <si>
    <t>Montant de la dépense</t>
  </si>
  <si>
    <t>HT</t>
  </si>
  <si>
    <t>Unité de temps passé utilisée</t>
  </si>
  <si>
    <t>Heure</t>
  </si>
  <si>
    <t>Nombre d’ETP aidé dans ce dossier</t>
  </si>
  <si>
    <t>Remplir une déclaration de temps passé par agent en amont pour faciliter la saisie de cette annexe</t>
  </si>
  <si>
    <t xml:space="preserve">Total </t>
  </si>
  <si>
    <t>Description de l’intervention / nature de la dépense</t>
  </si>
  <si>
    <t>Nom &amp; Prénom de l'intervenant</t>
  </si>
  <si>
    <r>
      <t>Qualification de l’intervenant</t>
    </r>
    <r>
      <rPr>
        <b/>
        <vertAlign val="superscript"/>
        <sz val="9"/>
        <color indexed="9"/>
        <rFont val="Tahoma"/>
        <family val="2"/>
        <charset val="1"/>
      </rPr>
      <t xml:space="preserve"> 1</t>
    </r>
  </si>
  <si>
    <t xml:space="preserve">Fiches de paie jointes </t>
  </si>
  <si>
    <t>Date</t>
  </si>
  <si>
    <t>Poste de dépenses</t>
  </si>
  <si>
    <t>Total</t>
  </si>
  <si>
    <t>Financeurs sollicités</t>
  </si>
  <si>
    <t>Région</t>
  </si>
  <si>
    <t>Département</t>
  </si>
  <si>
    <t>Agence de l’eau (précisez)_________________</t>
  </si>
  <si>
    <t>Autre (précisez) _________________________</t>
  </si>
  <si>
    <t>Sous-total financeurs publics</t>
  </si>
  <si>
    <t>Sous-total financeurs privés</t>
  </si>
  <si>
    <t>DECLARATION DU TEMPS PASSE</t>
  </si>
  <si>
    <t>Nom et prénom de l’intervenant / agent</t>
  </si>
  <si>
    <t>Renseigner autant d’annexes que d’intervenants identifiés sur les dépenses de rémunération présentées en annexe 2</t>
  </si>
  <si>
    <t>*Unité de temps passé utilisée</t>
  </si>
  <si>
    <t>heure</t>
  </si>
  <si>
    <t>Temps passé* en heures</t>
  </si>
  <si>
    <t>Activité type</t>
  </si>
  <si>
    <t>Signature de l’intervenant/ agent :</t>
  </si>
  <si>
    <t xml:space="preserve">Le (date)_______
Nom, prénom et qualité du responsable :
Signature du responsable
</t>
  </si>
  <si>
    <t>(vide)</t>
  </si>
  <si>
    <t>Assujetti</t>
  </si>
  <si>
    <t>Non assujetti</t>
  </si>
  <si>
    <t>Partiellement  assujetti</t>
  </si>
  <si>
    <t>Statut / TVA</t>
  </si>
  <si>
    <t>*à saisir uniquement si la TVA n'est pas récupérée et récupérable</t>
  </si>
  <si>
    <t>*TVA sollicitant une aide</t>
  </si>
  <si>
    <t>TVA</t>
  </si>
  <si>
    <t>Situation de la structure vis à vis de la TVA</t>
  </si>
  <si>
    <t>Prise en compte des dépenses de TVA réellement supportée par la structure</t>
  </si>
  <si>
    <t>Dépenses facturées</t>
  </si>
  <si>
    <t>Plan de financement à reporter dans le formulaire de demande</t>
  </si>
  <si>
    <t>État MAA</t>
  </si>
  <si>
    <t>Union Européenne</t>
  </si>
  <si>
    <t>Description de l’ activité</t>
  </si>
  <si>
    <t>Étiquettes de lignes</t>
  </si>
  <si>
    <t>Total général</t>
  </si>
  <si>
    <t>Somme de Temps passé* en heures</t>
  </si>
  <si>
    <t>Min de Date</t>
  </si>
  <si>
    <t>Max de Date2</t>
  </si>
  <si>
    <t>Montant</t>
  </si>
  <si>
    <t>Type d'opérations</t>
  </si>
  <si>
    <t>Nom du PAEC concerné</t>
  </si>
  <si>
    <t xml:space="preserve">Cette annexe a pour objet de tracer le temps passé par les personnes intervenant sur l’opération et dont le temps de travail est déclaré dans les dépenses.
Le temps passé sera indiqué par type de dépenses en nombre d’heures.
Le libellé de l’activité devra être suffisamment explicite : exemple « réunion ...»,… et non pas « travail au bureau ».
La déclaration de temps passé devra être signée de l’intervenant et du responsable hiérarchique.
La déclaration de temps passé devra comporter ces différentes informations, mais elle pourra être réalisée sur le support choisi par le bénéficiaire.
En cas de contrôle, le contrôleur s’attachera à vérifier la réalité de l’opération financée, ainsi le bénéficiaire devra apporter des preuves de réalisation de l’opération (échanges de courriers, notes datées, feuilles d’émargement de réunions, livrables….etc)
</t>
  </si>
  <si>
    <t>Taux d’aide max MAA prévu dans la décision d’attribution</t>
  </si>
  <si>
    <t>Récapitulatif facilitant la saisie de l’annexe 2 de la demande de paiement (actualiser le tableau croisé dynamique : sur le tableau faire un clic droit et choisir Actualiser)</t>
  </si>
  <si>
    <t>Justificatifs de réalisation de l'opération (CR réunion, …)</t>
  </si>
  <si>
    <t>Total des recettes générées par l'action</t>
  </si>
  <si>
    <t>Liste des PAEC</t>
  </si>
  <si>
    <t>N°PAEC</t>
  </si>
  <si>
    <t>PAEC 1</t>
  </si>
  <si>
    <t>PAEC 2</t>
  </si>
  <si>
    <t>PAEC 3</t>
  </si>
  <si>
    <t>PAEC 4</t>
  </si>
  <si>
    <t>Cases violettes à saisir dans une liste</t>
  </si>
  <si>
    <t>Recettes prévisionnelles générées par le projet</t>
  </si>
  <si>
    <t>Dépenses de personnel</t>
  </si>
  <si>
    <t>Numéro du PAEC concerné</t>
  </si>
  <si>
    <t>Taux d'aide</t>
  </si>
  <si>
    <t>N° de PAEC Concerné</t>
  </si>
  <si>
    <t>Nom de PAEC Concerné</t>
  </si>
  <si>
    <t>Autofinancement</t>
  </si>
  <si>
    <t>N° du PAEC</t>
  </si>
  <si>
    <t>Annexe 1 : Dépenses de rémunération et frais généraux</t>
  </si>
  <si>
    <t>Annexe 2 : Dépenses facturées</t>
  </si>
  <si>
    <t>Oui</t>
  </si>
  <si>
    <t>1 par exemple : ingénieur/technicien 
2 Un enregistrement du temps de travail est indispensable (voir modèle de déclaration de temps passé) 
3 Montant éligible des salaires sur la période de référence : salaire brut + charges patronales + taxes sur salaires si présentes sur le bulletin de paye
4 Le forfait annuel de 1607h (soit 229,5 jours à 35h semaine) sera appliqué.Cela correspond à des fiches de paies basées sur 1820 heures annuelles soit 151,67 heures pour un 100%
5 Les avantages de CE, PEE...ne sont pas éligibles et seront à déduire lors de la demande de paiement</t>
  </si>
  <si>
    <r>
      <t>Synthèse financière</t>
    </r>
    <r>
      <rPr>
        <b/>
        <sz val="11"/>
        <color indexed="60"/>
        <rFont val="Arial"/>
        <family val="2"/>
      </rPr>
      <t xml:space="preserve"> (appui à la saisie du formulaire de demande de paiement)</t>
    </r>
  </si>
  <si>
    <r>
      <t>Modèle de déclaration de temps passé</t>
    </r>
    <r>
      <rPr>
        <b/>
        <sz val="11"/>
        <rFont val="Arial"/>
        <family val="2"/>
      </rPr>
      <t xml:space="preserve"> </t>
    </r>
    <r>
      <rPr>
        <b/>
        <sz val="11"/>
        <color indexed="25"/>
        <rFont val="Arial"/>
        <family val="2"/>
      </rPr>
      <t>(à fournir lors de la Demande de paiement)</t>
    </r>
  </si>
  <si>
    <t>N° dossier OSIRIS</t>
  </si>
  <si>
    <t>PAEC 5</t>
  </si>
  <si>
    <t>ETAT RECAPITULATIF DES DEPENSES ET DES RECETTES
Annexes à joindre au formulaire de demande de paiement</t>
  </si>
  <si>
    <t>Total après plafond</t>
  </si>
  <si>
    <t>Mise en œuvre PAEC (notices/couches carto PI/paramètresMAEC)</t>
  </si>
  <si>
    <t>Formations</t>
  </si>
  <si>
    <t>Accompagnement agriculteurs en amont contractualisation</t>
  </si>
  <si>
    <t>Gouvernance PAEC et suivi/bilan contractualisations</t>
  </si>
  <si>
    <t>Mise en œuvre des actions complémentaires</t>
  </si>
  <si>
    <t>Autres</t>
  </si>
  <si>
    <t>Nb PAEC concernés par la demande</t>
  </si>
  <si>
    <t>Nb diagnostics réalisés</t>
  </si>
  <si>
    <t>Nb PG réalisés</t>
  </si>
  <si>
    <t>Diagnostics</t>
  </si>
  <si>
    <t>Plans de gestion</t>
  </si>
  <si>
    <t>Total non éligible (TVA non éligible) :</t>
  </si>
  <si>
    <t>Total avant plafond</t>
  </si>
  <si>
    <t>Montants diag demandés</t>
  </si>
  <si>
    <t>Plafond diag</t>
  </si>
  <si>
    <t>Montants PG demandés</t>
  </si>
  <si>
    <t>Plafond PG</t>
  </si>
  <si>
    <t>Réalisation diagnostics liés à souscription mesures MASA</t>
  </si>
  <si>
    <t>Réalisation plans de gestion liés à souscription mesures MASA</t>
  </si>
  <si>
    <t>N° PACAGE</t>
  </si>
  <si>
    <t>Diagnostic</t>
  </si>
  <si>
    <t xml:space="preserve">Plan de gestion </t>
  </si>
  <si>
    <t>non</t>
  </si>
  <si>
    <t>Diag/PG</t>
  </si>
  <si>
    <t>Montants demandés hors diag et PG</t>
  </si>
  <si>
    <t>Liste des diagnostics et plans de gestion réalisés</t>
  </si>
  <si>
    <t>Accompagnement des contractants (post contractualisation)</t>
  </si>
  <si>
    <t>Assiette retenue finale dans l'annexe de la décision d'attribution de la subvention</t>
  </si>
  <si>
    <t>Dépenses facturées éligibles</t>
  </si>
  <si>
    <t xml:space="preserve">Coût total du projet </t>
  </si>
  <si>
    <t>dont dépenses diagnostics et PG</t>
  </si>
  <si>
    <t>dont dépenses animation hors diag et PG</t>
  </si>
  <si>
    <t>Dépenses réalisées à reporter dans le formulaire de demande</t>
  </si>
  <si>
    <t>Total retenu après plafonds &amp; seuil de la décision</t>
  </si>
  <si>
    <t>Dépenses présentées</t>
  </si>
  <si>
    <t>Cases jaunes à saisir manuellement</t>
  </si>
  <si>
    <t>Les cases grisées ne sont pas à remplir (report ou calcul automatique)</t>
  </si>
  <si>
    <t>Mesure 1</t>
  </si>
  <si>
    <t>Mesure 2</t>
  </si>
  <si>
    <t>Mesure 3</t>
  </si>
  <si>
    <t>Mesure 4</t>
  </si>
  <si>
    <t>Mesure 5</t>
  </si>
  <si>
    <t>Code des mesures souscrites
AR_TTTT_MMMM</t>
  </si>
  <si>
    <t>AR_BRE1_ESP1</t>
  </si>
  <si>
    <t>AR_BRE1_ESP2</t>
  </si>
  <si>
    <t>AR_BRE1_OUV2</t>
  </si>
  <si>
    <t>AR_BRE1_PRA1</t>
  </si>
  <si>
    <t>AR_BRE1_PRA3</t>
  </si>
  <si>
    <t>AR_BUG1_PRA3</t>
  </si>
  <si>
    <t>AR_BUG2_OUV2</t>
  </si>
  <si>
    <t>AR_BUG2_PRA3</t>
  </si>
  <si>
    <t>AR_BVA1_ESP1</t>
  </si>
  <si>
    <t>AR_BVA1_OUV1</t>
  </si>
  <si>
    <t>AR_BVA1_OUV2</t>
  </si>
  <si>
    <t>AR_BVA1_PRA1</t>
  </si>
  <si>
    <t>AR_BVA1_PRA3</t>
  </si>
  <si>
    <t>AR_BVA2_OUV2</t>
  </si>
  <si>
    <t>AR_BVA2_PRA1</t>
  </si>
  <si>
    <t>AR_BVA3_CIFF</t>
  </si>
  <si>
    <t>AR_CHJ1_ESP2</t>
  </si>
  <si>
    <t>AR_CHJ1_ESP3</t>
  </si>
  <si>
    <t>AR_CHJ1_OUV2</t>
  </si>
  <si>
    <t>AR_CHJ1_PRA1</t>
  </si>
  <si>
    <t>AR_CHJ1_PRA3</t>
  </si>
  <si>
    <t>AR_CHL1_ESP2</t>
  </si>
  <si>
    <t>AR_DOM1_CIFF</t>
  </si>
  <si>
    <t>AR_DOM1_CPRA</t>
  </si>
  <si>
    <t>AR_DOM1_ESP2</t>
  </si>
  <si>
    <t>AR_DOM1_ESP3</t>
  </si>
  <si>
    <t>AR_DOM1_IAE2</t>
  </si>
  <si>
    <t>AR_GEX1_OUV2</t>
  </si>
  <si>
    <t>AR_GEX1_PRA1</t>
  </si>
  <si>
    <t>AR_GEX1_PRA3</t>
  </si>
  <si>
    <t>AR_GEX2_OUV2</t>
  </si>
  <si>
    <t>AR_GEX2_PRA1</t>
  </si>
  <si>
    <t>AR_VEY1_CIFF</t>
  </si>
  <si>
    <t>AR_VEY1_CPRA</t>
  </si>
  <si>
    <t>AR_VEY1_ESP2</t>
  </si>
  <si>
    <t>AR_VEY1_MHU1</t>
  </si>
  <si>
    <t>AR_VEY1_MHU2</t>
  </si>
  <si>
    <t>AR_BSO1_PRA2</t>
  </si>
  <si>
    <t>AR_GHCN_ESP2</t>
  </si>
  <si>
    <t>AR_GHCN_OUV1</t>
  </si>
  <si>
    <t>AR_GHCN_PRA1</t>
  </si>
  <si>
    <t>AR_VAL1_FER1</t>
  </si>
  <si>
    <t>AR_VAL1_PHY1</t>
  </si>
  <si>
    <t>AR_VAL2_CPRA</t>
  </si>
  <si>
    <t>AR_VAL2_IAE2</t>
  </si>
  <si>
    <t>AR_VAL2_MHU1</t>
  </si>
  <si>
    <t>AR_VAL2_MHU2</t>
  </si>
  <si>
    <t>AR_VAL2_OUV1</t>
  </si>
  <si>
    <t>AR_VAL2_OUV2</t>
  </si>
  <si>
    <t>AR_ZBP1_PRA2</t>
  </si>
  <si>
    <t>AR_ZBP1_ZIGC</t>
  </si>
  <si>
    <t>AR_ZBP1_ZIPE</t>
  </si>
  <si>
    <t>AR_ZBP2_ESP1</t>
  </si>
  <si>
    <t>AR_ZBP2_MHU1</t>
  </si>
  <si>
    <t>AR_MCV1_ESP1</t>
  </si>
  <si>
    <t>AR_MCV1_IAE3</t>
  </si>
  <si>
    <t>AR_MCV1_MHU1</t>
  </si>
  <si>
    <t>AR_MCV1_MHU2</t>
  </si>
  <si>
    <t>AR_MCV1_PRA1</t>
  </si>
  <si>
    <t>AR_MCV1_PRA3</t>
  </si>
  <si>
    <t>AR_MCV3_MHU1</t>
  </si>
  <si>
    <t>AR_ALAB_OUV2</t>
  </si>
  <si>
    <t>AR_ALAB_PRA1</t>
  </si>
  <si>
    <t>AR_ALAB_PRA3</t>
  </si>
  <si>
    <t>AR_ALAC_PRA1</t>
  </si>
  <si>
    <t>AR_ALAC_PRA3</t>
  </si>
  <si>
    <t>AR_MCAN_ESP2</t>
  </si>
  <si>
    <t>AR_MCAN_MHU1</t>
  </si>
  <si>
    <t>AR_MCAN_MHU2</t>
  </si>
  <si>
    <t>AR_MCAN_OUV2</t>
  </si>
  <si>
    <t>AR_MCAN_PRA1</t>
  </si>
  <si>
    <t>AR_MCAN_PRA3</t>
  </si>
  <si>
    <t>AR_SFC1_ESP1</t>
  </si>
  <si>
    <t>AR_SFC1_ESP2</t>
  </si>
  <si>
    <t>AR_SFC1_MHU2</t>
  </si>
  <si>
    <t>AR_SFC1_OUV2</t>
  </si>
  <si>
    <t>AR_SFC1_PRA1</t>
  </si>
  <si>
    <t>AR_SFC1_PRA3</t>
  </si>
  <si>
    <t>AR_ZHAC_ESP1</t>
  </si>
  <si>
    <t>AR_ZHAC_MHU1</t>
  </si>
  <si>
    <t>AR_ZHAC_MHU2</t>
  </si>
  <si>
    <t>AR_ZHAC_PRA1</t>
  </si>
  <si>
    <t>AR_ZHAC_PRA3</t>
  </si>
  <si>
    <t>AR_BAR1_ESP1</t>
  </si>
  <si>
    <t>AR_BAR1_MHU2</t>
  </si>
  <si>
    <t>AR_BAR1_OUV2</t>
  </si>
  <si>
    <t>AR_BAR1_PRA1</t>
  </si>
  <si>
    <t>AR_BAR1_PRA3</t>
  </si>
  <si>
    <t>AR_BAR2_VIT1</t>
  </si>
  <si>
    <t>AR_DIO1_ESP2</t>
  </si>
  <si>
    <t>AR_DIO1_ESP3</t>
  </si>
  <si>
    <t>AR_DIO1_MHU2</t>
  </si>
  <si>
    <t>AR_DIO1_PRA1</t>
  </si>
  <si>
    <t>AR_DIO1_PRA3</t>
  </si>
  <si>
    <t>AR_DIO2_PRA1</t>
  </si>
  <si>
    <t>AR_DIO2_PRA3</t>
  </si>
  <si>
    <t>AR_VER1_OUV2</t>
  </si>
  <si>
    <t>AR_VER1_PRA1</t>
  </si>
  <si>
    <t>AR_VER1_PRA3</t>
  </si>
  <si>
    <t>AR_BDD1_CIFF</t>
  </si>
  <si>
    <t>AR_BDD1_MHU1</t>
  </si>
  <si>
    <t>AR_BDD1_MHU2</t>
  </si>
  <si>
    <t>AR_BDD1_PRA1</t>
  </si>
  <si>
    <t>AR_BDD1_PRA3</t>
  </si>
  <si>
    <t>AR_BDD4_EAU1</t>
  </si>
  <si>
    <t>AR_BDD5_CPRA</t>
  </si>
  <si>
    <t>AR_BDD5_FER1</t>
  </si>
  <si>
    <t>AR_BDD5_FER6</t>
  </si>
  <si>
    <t>AR_BDD5_PHY2</t>
  </si>
  <si>
    <t>AR_BEL1_ESP3</t>
  </si>
  <si>
    <t>AR_BEL1_PRA3</t>
  </si>
  <si>
    <t>AR_CHRE_ESP1</t>
  </si>
  <si>
    <t>AR_CHRE_ESP3</t>
  </si>
  <si>
    <t>AR_CHRE_MHU2</t>
  </si>
  <si>
    <t>AR_CHRE_PRA3</t>
  </si>
  <si>
    <t>AR_GSI1_PRA3</t>
  </si>
  <si>
    <t>AR_FMP1_MHU2</t>
  </si>
  <si>
    <t>AR_FMP1_PRA3</t>
  </si>
  <si>
    <t>AR_FMP2_CPRA</t>
  </si>
  <si>
    <t>AR_FMP2_HBV1</t>
  </si>
  <si>
    <t>AR_FMP2_HBV2</t>
  </si>
  <si>
    <t>AR_FMP2_MHU2</t>
  </si>
  <si>
    <t>AR_PIL1_PRA1</t>
  </si>
  <si>
    <t>AR_PIL1_PRA3</t>
  </si>
  <si>
    <t>AR_PIL2_HBV3</t>
  </si>
  <si>
    <t>AR_HAMA_ESP1</t>
  </si>
  <si>
    <t>AR_HAMA_MHU2</t>
  </si>
  <si>
    <t>AR_HAMA_PRA1</t>
  </si>
  <si>
    <t>AR_HAMA_PRA3</t>
  </si>
  <si>
    <t>AR_PVV1_HBV1</t>
  </si>
  <si>
    <t>AR_PVV1_HBV2</t>
  </si>
  <si>
    <t>AR_PVV1_MHU2</t>
  </si>
  <si>
    <t>AR_PVV2_ESP1</t>
  </si>
  <si>
    <t>AR_PVV2_ESP3</t>
  </si>
  <si>
    <t>AR_PVV2_PRA1</t>
  </si>
  <si>
    <t>AR_CDP1_OUV2</t>
  </si>
  <si>
    <t>AR_CDP1_PRA1</t>
  </si>
  <si>
    <t>AR_CDP1_PRA3</t>
  </si>
  <si>
    <t>AR_HCF1_MHU2</t>
  </si>
  <si>
    <t>AR_HCF1_OUV2</t>
  </si>
  <si>
    <t>AR_HCF1_PRA1</t>
  </si>
  <si>
    <t>AR_HCF1_PRA3</t>
  </si>
  <si>
    <t>AR_MTD1_ESP1</t>
  </si>
  <si>
    <t>AR_MTD1_MHU1</t>
  </si>
  <si>
    <t>AR_MTD1_MHU2</t>
  </si>
  <si>
    <t>AR_MTD1_PRA1</t>
  </si>
  <si>
    <t>AR_MTD1_PRA3</t>
  </si>
  <si>
    <t>AR_PVA1_CPRA</t>
  </si>
  <si>
    <t>AR_PVA1_MHU2</t>
  </si>
  <si>
    <t>AR_PVA1_PRA1</t>
  </si>
  <si>
    <t>AR_PVA1_PRA3</t>
  </si>
  <si>
    <t>AR_SMA1_HBV3</t>
  </si>
  <si>
    <t>AR_LYO1_CIFF</t>
  </si>
  <si>
    <t>AR_LYO1_ESP2</t>
  </si>
  <si>
    <t>AR_LYO2_COV3</t>
  </si>
  <si>
    <t>AR_LYO2_COV6</t>
  </si>
  <si>
    <t>AR_LYO2_PHY3</t>
  </si>
  <si>
    <t>AR_LYO2_PHY6</t>
  </si>
  <si>
    <t>AR_LYO3_ARB3</t>
  </si>
  <si>
    <t>AR_LYO3_PHY9</t>
  </si>
  <si>
    <t>AR_VDS1_ESP2</t>
  </si>
  <si>
    <t>AR_VDS1_ESP3</t>
  </si>
  <si>
    <t>AR_VDS1_ESP4</t>
  </si>
  <si>
    <t>AR_VDS1_MHU1</t>
  </si>
  <si>
    <t>AR_VDS1_PRA1</t>
  </si>
  <si>
    <t>AR_VDS2_ESP1</t>
  </si>
  <si>
    <t>AR_VDS2_ESP2</t>
  </si>
  <si>
    <t>AR_VDS2_IAE1</t>
  </si>
  <si>
    <t>AR_VDS2_IAE2</t>
  </si>
  <si>
    <t>AR_VDS2_MHU1</t>
  </si>
  <si>
    <t>AR_VDS2_PRA1</t>
  </si>
  <si>
    <t>AR_VDS3_HBV3</t>
  </si>
  <si>
    <t>AR_VDS3_PHY2</t>
  </si>
  <si>
    <t>AR_VDS5_HBV3</t>
  </si>
  <si>
    <t>AR_VDS5_PHY2</t>
  </si>
  <si>
    <t>AR_VDS5_PHY5</t>
  </si>
  <si>
    <t>AR_BAU1_MHU1</t>
  </si>
  <si>
    <t>AR_BAU1_OUV1</t>
  </si>
  <si>
    <t>AR_BAU1_OUV2</t>
  </si>
  <si>
    <t>AR_BAU1_PRA3</t>
  </si>
  <si>
    <t>AR_BAU2_PRA1</t>
  </si>
  <si>
    <t>AR_BAU2_PRA3</t>
  </si>
  <si>
    <t>AR_GLCN_ESP1</t>
  </si>
  <si>
    <t>AR_GLCN_ESP2</t>
  </si>
  <si>
    <t>AR_GLCN_ESP3</t>
  </si>
  <si>
    <t>AR_M73E_ESP3</t>
  </si>
  <si>
    <t>AR_M73E_PRA3</t>
  </si>
  <si>
    <t>AR_CHA1_ESP1</t>
  </si>
  <si>
    <t>AR_CHA1_ESP2</t>
  </si>
  <si>
    <t>AR_CHA1_MHU1</t>
  </si>
  <si>
    <t>AR_CHA1_PRA3</t>
  </si>
  <si>
    <t>AR_FAR1_ESP1</t>
  </si>
  <si>
    <t>AR_FAR1_PRA1</t>
  </si>
  <si>
    <t>AR_FAR1_PRA3</t>
  </si>
  <si>
    <t>AR_MON1_ESP1</t>
  </si>
  <si>
    <t>AR_MON1_PRA1</t>
  </si>
  <si>
    <t>AR_MON1_PRA3</t>
  </si>
  <si>
    <t>AR_MON2_PRA1</t>
  </si>
  <si>
    <t>AR_MON2_PRA3</t>
  </si>
  <si>
    <t>AR_SVUE_ESP1</t>
  </si>
  <si>
    <t>AR_SVUE_ESP2</t>
  </si>
  <si>
    <t>AR_SVUE_MHU1</t>
  </si>
  <si>
    <t>AR_SVUE_MHU2</t>
  </si>
  <si>
    <t>AR_SVUE_PRA1</t>
  </si>
  <si>
    <t>AR_SVUE_PRA3</t>
  </si>
  <si>
    <t>Nom du PAEC 1 (AR_TTT)</t>
  </si>
  <si>
    <t>Nom du PAEC 2 (AR_TTT)</t>
  </si>
  <si>
    <t>Nom du PAEC 3 (AR_TTT)</t>
  </si>
  <si>
    <t>Nom du PAEC 4 (AR_TTT)</t>
  </si>
  <si>
    <t>Nom du PAEC 5 (AR_TTT)</t>
  </si>
  <si>
    <t>Commentaires*</t>
  </si>
  <si>
    <r>
      <t xml:space="preserve">Cette annexe a pour objet de lister les diagnostics et les plans de gestion réalisés pour les exploitations ayant souscrit au moins une mesure MAEC financée par le MASA
Pour mémoire, les diagnostics et plans de gestion sont plafonnés à 650€  par diagnostic et 1250€ par plan de gestion soit un maximum de 1900€ par exploitation souscrivant au moins une MAEC financée par le MASA
Saiisr une ligne par n° PACAGE
Format de saisie attendu pour les codes mesures : AR_TTTT_MMMM
</t>
    </r>
    <r>
      <rPr>
        <b/>
        <i/>
        <sz val="10.5"/>
        <rFont val="Tahoma"/>
        <family val="2"/>
      </rPr>
      <t xml:space="preserve">
Un contrôle de cohérence sera réalisé lors de l'instruction de la demande de paiement pour vérifier 
      - absence de double comptage d'un même diagnostic/plan gestion si la réalisation de ces documents ont été réalisés par plusieurs structures
      - cohérence avec saisie onglet ACCUEIL
*Information à signaler en colonne "Commentaires" : 
-</t>
    </r>
    <r>
      <rPr>
        <i/>
        <sz val="10.5"/>
        <rFont val="Tahoma"/>
        <family val="2"/>
      </rPr>
      <t>dans de rares cas, des diagnostics et/ou plans de gestion ont pu être réalisés  totalement ou partiellement sans que l'agriculteur concrêtise le/les engagements;
- si plusieurs structures sont intervenues pour la réalisation du diag et/ou du plan de gestion de l'exploitation (le cas échéant joindre une note explicative)</t>
    </r>
  </si>
  <si>
    <t>N°, référence pièce justificative</t>
  </si>
  <si>
    <t>Compte</t>
  </si>
  <si>
    <t>ACHATS NON STOCKEE DE MATIERE ET  FOURNITURES</t>
  </si>
  <si>
    <t>Eau</t>
  </si>
  <si>
    <t>Electricité</t>
  </si>
  <si>
    <t>Chauffage</t>
  </si>
  <si>
    <t>Carburant</t>
  </si>
  <si>
    <t>Fournitures entretiens et petit equipement</t>
  </si>
  <si>
    <t>Fournitures admnistratives</t>
  </si>
  <si>
    <t>SERVICES EXTERIEURES</t>
  </si>
  <si>
    <t>Crédit bail</t>
  </si>
  <si>
    <t>Locations immobilières</t>
  </si>
  <si>
    <t>Locations mobilières</t>
  </si>
  <si>
    <t>Redevances logiciels</t>
  </si>
  <si>
    <t>Charges locatives et de co-propriété</t>
  </si>
  <si>
    <t>Entretiens et réparations - Maintenance</t>
  </si>
  <si>
    <t>Etudes et recherche</t>
  </si>
  <si>
    <t>Documentation générale</t>
  </si>
  <si>
    <t>Documentation technique</t>
  </si>
  <si>
    <t>Prestations admnistratives</t>
  </si>
  <si>
    <t>AUTRES SERVICES EXTERIEURS</t>
  </si>
  <si>
    <t>Interimaires</t>
  </si>
  <si>
    <t>Stagiaires</t>
  </si>
  <si>
    <t>Honoraires</t>
  </si>
  <si>
    <t>communication</t>
  </si>
  <si>
    <t>Frais postaux et de télécommunication</t>
  </si>
  <si>
    <t>Formation continue</t>
  </si>
  <si>
    <t>Participation service commun</t>
  </si>
  <si>
    <t>Frais de recrutement</t>
  </si>
  <si>
    <t>Prestations de gardiennage</t>
  </si>
  <si>
    <t>Prestation de nettoyage</t>
  </si>
  <si>
    <t>Prestations de services</t>
  </si>
  <si>
    <t>CHARGES DE PERSONNEL ADMNISTRATIVE NON AFFECTABLE</t>
  </si>
  <si>
    <t>Rémunération personnel</t>
  </si>
  <si>
    <t>Charges patronales</t>
  </si>
  <si>
    <t>Charges sociales sur congés payés</t>
  </si>
  <si>
    <t>Remunération sur CET</t>
  </si>
  <si>
    <t>Mutualisation chomage</t>
  </si>
  <si>
    <t>Tickets restaurant</t>
  </si>
  <si>
    <t>AUTRES CHARGES</t>
  </si>
  <si>
    <t>Charges spécifiques</t>
  </si>
  <si>
    <t>Droits de reproduction</t>
  </si>
  <si>
    <t>DOTATIONS AUX AMORTISSEMENTS ET PROVISIONS</t>
  </si>
  <si>
    <t>Immo incorporelles</t>
  </si>
  <si>
    <t>Provisions</t>
  </si>
  <si>
    <t>VENTES, PRESTATIONS DE SERVICES,REMBOURSEMENT</t>
  </si>
  <si>
    <t>Loyers</t>
  </si>
  <si>
    <t>Produits des cessions</t>
  </si>
  <si>
    <t xml:space="preserve">Quote part subvention investissement </t>
  </si>
  <si>
    <t>Reprise de provisions</t>
  </si>
  <si>
    <t>Remboursements</t>
  </si>
  <si>
    <t xml:space="preserve">soit, coût jour frais de structure : </t>
  </si>
  <si>
    <t>Nombre de jours travaillés sur l'action</t>
  </si>
  <si>
    <t xml:space="preserve">Nom, Prénom et fonction du représentant de la structure </t>
  </si>
  <si>
    <t>Cachet et signature</t>
  </si>
  <si>
    <t>ANNEXE 3 : DEPENSES GENERALES INDIRECTES (FRAIS DE STRUCTURE)</t>
  </si>
  <si>
    <t xml:space="preserve">Certifié exact et sincère, le </t>
  </si>
  <si>
    <t>TOTAL DEPENSES GENERALES DE STRUCTURE</t>
  </si>
  <si>
    <t>ANNEXE 3bis : FRAIS DE DEPLACEMENT, D'HEBERGEMENT ET DE RESTAURATION</t>
  </si>
  <si>
    <t>Dépenses indirectes de structure liées à l'action</t>
  </si>
  <si>
    <t>Type de frais de déplacement</t>
  </si>
  <si>
    <t>Type frais hébergement</t>
  </si>
  <si>
    <t>Hébergement</t>
  </si>
  <si>
    <t>Déplacement</t>
  </si>
  <si>
    <t>Restauration</t>
  </si>
  <si>
    <t>Date aquittement de la dépenses</t>
  </si>
  <si>
    <t>N°facture le cas échéant</t>
  </si>
  <si>
    <t>Nom &amp; Prénom de l'agent concerné</t>
  </si>
  <si>
    <t>Liste des justificaifs joints</t>
  </si>
  <si>
    <t>Frais de déplacement HT</t>
  </si>
  <si>
    <r>
      <rPr>
        <i/>
        <sz val="9"/>
        <rFont val="Marianne"/>
        <family val="3"/>
      </rPr>
      <t xml:space="preserve">Les justificatifs nécessaires aux </t>
    </r>
    <r>
      <rPr>
        <i/>
        <u/>
        <sz val="9"/>
        <rFont val="Marianne"/>
        <family val="3"/>
      </rPr>
      <t>frais liés aux déplacements des personnels rattachables au projet financé</t>
    </r>
    <r>
      <rPr>
        <i/>
        <sz val="9"/>
        <rFont val="Marianne"/>
        <family val="3"/>
      </rPr>
      <t xml:space="preserve"> (frais de déplacement, d’hébergement et de restauration des agents directement en lien avec les actions menées), sur la base des justificatifs suivants :
Les justificatifs nécessaires aux frais liés aux déplacements des personnels rattachables au projet financé (frais de déplacement, d’hébergement et de restauration des agents directement en lien avec les actions menées), sur la base des justificatifs suivants :
- factures, notes de frais, 
- copies de la carte grise et/ou du carnet de bord, 
- attestation signée en original du directeur et de l’expert-comptable/comptable public/commissaire aux comptes du nombre de km parcourus pour le projet subventionné (avec nom de l’agent, date du déplacement, lieu, motif, nuitées et repas), 
- barème kilométrique utilisé (soit barème fiscal, soit barème délibéré par la structure avec copie de la délibération de ce barème).</t>
    </r>
    <r>
      <rPr>
        <sz val="9"/>
        <rFont val="Marianne"/>
        <family val="3"/>
      </rPr>
      <t xml:space="preserve">
</t>
    </r>
  </si>
  <si>
    <r>
      <t xml:space="preserve">Les </t>
    </r>
    <r>
      <rPr>
        <i/>
        <u/>
        <sz val="9"/>
        <rFont val="Marianne"/>
        <family val="3"/>
      </rPr>
      <t>frais de structure indirects qui ne peuvent pas être ventilés sur les différents postes de dépenses directes</t>
    </r>
    <r>
      <rPr>
        <i/>
        <sz val="9"/>
        <rFont val="Marianne"/>
        <family val="3"/>
      </rPr>
      <t xml:space="preserve"> (dépenses imputables à la réalisation du projet correspondant aux coûts logistiques des agents : bureaux, téléphone, internet, fourniture, chauffage, etc) sont justifiés par une comptabilité analytique des frais indirects certifiée en original (par expert-comptable, commissaire aux comptes ou comptable public) avec le détail des frais concernés et le détail de la répartition par agent. Sont inéligibles les coûts exceptionnels : déménagement, réfection de bureaux, etc.</t>
    </r>
  </si>
  <si>
    <t>Annexe 3bis : Frais de déplacements, d'hébergement et de restauration</t>
  </si>
  <si>
    <t>Période de prise en compte des dépenses :</t>
  </si>
  <si>
    <r>
      <t>Annexe 3 : Frais de structure et dépenses indirectes</t>
    </r>
    <r>
      <rPr>
        <sz val="11"/>
        <color rgb="FFFF0000"/>
        <rFont val="Arial"/>
        <family val="2"/>
      </rPr>
      <t xml:space="preserve"> (Imprimer et faire certifier pour la demande de paiement)</t>
    </r>
  </si>
  <si>
    <t>Un contrôle de cohérence sera effectué avec les déclarations de temps passé</t>
  </si>
  <si>
    <t>nature de la dépense ( en HT)</t>
  </si>
  <si>
    <r>
      <t xml:space="preserve">ATTESTATION COMPTABLE DES DEPENSES GENERALES INDIRECTES DE LA STRUCTURE </t>
    </r>
    <r>
      <rPr>
        <b/>
        <sz val="10"/>
        <color rgb="FFFF0000"/>
        <rFont val="Arial"/>
        <family val="2"/>
      </rPr>
      <t>(sur la base des montants HT)</t>
    </r>
  </si>
  <si>
    <t>Montant de la dépenses (Base HT)</t>
  </si>
  <si>
    <t>Dépenses générales (max 25% des dépenses de personnel)</t>
  </si>
  <si>
    <t>Nombre de jours total travaillés sur la période considérée par tous les agents de la structure (y compris les agents direction/secrétariat…)</t>
  </si>
  <si>
    <t>Frais de structure</t>
  </si>
  <si>
    <t>Frais déplacement</t>
  </si>
  <si>
    <t>Total présenté éligible avant plafond</t>
  </si>
  <si>
    <t>Total présenté éligible après plafonds (diag/PG &amp; max 25% personnel)</t>
  </si>
  <si>
    <t>Annexe 4 : Liste des diagnostics et plans de gestion</t>
  </si>
  <si>
    <t>préciser l'année civile ou la période de référence (par exemple su 15/05/N au 14/05/N+1)</t>
  </si>
  <si>
    <t xml:space="preserve">Frais généraux réel indirects liés à l'action </t>
  </si>
  <si>
    <t>Actions d'animation relatives aux mesures agro-environnementales et climatiques</t>
  </si>
  <si>
    <t>ANNEXE 1 : DÉPENSES DE REMUNERATION – Frais salariaux supportés par le demandeur et dépenses générales</t>
  </si>
  <si>
    <r>
      <t>Montant des dépenses de rémunération</t>
    </r>
    <r>
      <rPr>
        <b/>
        <sz val="11"/>
        <color rgb="FFFFFF00"/>
        <rFont val="Arial"/>
        <family val="2"/>
      </rPr>
      <t xml:space="preserve"> :</t>
    </r>
  </si>
  <si>
    <t>ANNEXE 2 : DEPENSES FACTUREES (PRESTATIONS DE SERVICE, FRAIS DE SOUS-TRAITANCE)</t>
  </si>
  <si>
    <t>Total TTC des dépenses facturées présentées comme éligibles :</t>
  </si>
  <si>
    <t>Total HT des dépenses facturées présentées comme éligibles :</t>
  </si>
  <si>
    <t>Total des dépenses facturées :</t>
  </si>
  <si>
    <t>Total TVA des dépenses facturées présentées comme éligibles :</t>
  </si>
  <si>
    <t>Lorsque la facture concerne plusieurs dépenses dont certaines ne sont pas éligibles, il convient d’indiquer sur la copie de la facture celles qui sont éligibles (par exemple en surlignant les montants à prendre en compte).</t>
  </si>
  <si>
    <t>Feuille de calcul des coût salariaux</t>
  </si>
  <si>
    <t>Calcul du coût salarial annuel éligible</t>
  </si>
  <si>
    <t>Salaire brut annuel</t>
  </si>
  <si>
    <t>Taxes et cotisations patronnales annuelles</t>
  </si>
  <si>
    <t>Montants à retrancher du coût salarial annuel éligible</t>
  </si>
  <si>
    <t xml:space="preserve">dont dividendes de travail </t>
  </si>
  <si>
    <t xml:space="preserve">dont intéressement et participation aux résultats </t>
  </si>
  <si>
    <t xml:space="preserve">dont plan d'épargne salariale </t>
  </si>
  <si>
    <t>dont provision pour congés payés et RTT</t>
  </si>
  <si>
    <t xml:space="preserve">dont contribution en nature </t>
  </si>
  <si>
    <t>Calcul du nombre de jours travaillés sur la période</t>
  </si>
  <si>
    <t xml:space="preserve">% de travail annuel réellement réalisé pour la structure (fin de contrat /recrutement dans l'année, congés maternité, etc) </t>
  </si>
  <si>
    <t>% de la quotité de travail de l'agent</t>
  </si>
  <si>
    <t>Quotité de travail réelle</t>
  </si>
  <si>
    <t>temps passé en jours</t>
  </si>
  <si>
    <t>Base 229,5j par an</t>
  </si>
  <si>
    <t>Nombre de jours à prendre en compte pour l'opération</t>
  </si>
  <si>
    <t>Coût/jour salarial de référence (a)</t>
  </si>
  <si>
    <t>Coût/jour salarial de référence</t>
  </si>
  <si>
    <r>
      <t>Temps</t>
    </r>
    <r>
      <rPr>
        <b/>
        <vertAlign val="superscript"/>
        <sz val="9"/>
        <color indexed="9"/>
        <rFont val="Tahoma"/>
        <family val="2"/>
        <charset val="1"/>
      </rPr>
      <t xml:space="preserve">2  </t>
    </r>
    <r>
      <rPr>
        <b/>
        <sz val="9"/>
        <color indexed="9"/>
        <rFont val="Tahoma"/>
        <family val="2"/>
        <charset val="1"/>
      </rPr>
      <t>consacré à cette action (en nombre de jours (b)</t>
    </r>
  </si>
  <si>
    <r>
      <t>Montant présenté en €</t>
    </r>
    <r>
      <rPr>
        <b/>
        <vertAlign val="superscript"/>
        <sz val="9"/>
        <color indexed="9"/>
        <rFont val="Tahoma"/>
        <family val="2"/>
        <charset val="1"/>
      </rPr>
      <t xml:space="preserve"> 3
</t>
    </r>
    <r>
      <rPr>
        <b/>
        <sz val="9"/>
        <color indexed="9"/>
        <rFont val="Tahoma"/>
        <family val="2"/>
        <charset val="1"/>
      </rPr>
      <t xml:space="preserve">
(a*b)</t>
    </r>
  </si>
  <si>
    <t>Coût total annuel</t>
  </si>
  <si>
    <t>Animation PAEC 2024</t>
  </si>
  <si>
    <t>Version du 20/01/26</t>
  </si>
  <si>
    <t>Mesures 2023 et 2024</t>
  </si>
  <si>
    <t>AR_BRL1_FER6</t>
  </si>
  <si>
    <t>AR_CAL1_PHY1</t>
  </si>
  <si>
    <t>AR_CPC1_FER6</t>
  </si>
  <si>
    <t>AR_LYO4_PHY6</t>
  </si>
  <si>
    <t>AR_VIC1_FER1</t>
  </si>
  <si>
    <t>AR_VIC1_PHY1</t>
  </si>
  <si>
    <t>AR_CT5E_HBV2</t>
  </si>
  <si>
    <t>AR_LYO4_COV6</t>
  </si>
  <si>
    <t>AR_LYO4_PHY3</t>
  </si>
  <si>
    <t>AR_ALAM_HBV2</t>
  </si>
  <si>
    <t>AR_ALAV_HBV2</t>
  </si>
  <si>
    <t>AR_BDD2_HBV2</t>
  </si>
  <si>
    <t>AR_BDD3_HBV2</t>
  </si>
  <si>
    <t>AR_CAL2_HBV2</t>
  </si>
  <si>
    <t>AR_CT5A_HBV2</t>
  </si>
  <si>
    <t>AR_VDD5_HBV2</t>
  </si>
  <si>
    <t>AR_ALAM_HBV3</t>
  </si>
  <si>
    <t>AR_ALAV_HBV1</t>
  </si>
  <si>
    <t>AR_ALAZ_MHU2</t>
  </si>
  <si>
    <t>AR_BAR3_PRA3</t>
  </si>
  <si>
    <t>AR_BAR4_OUV2</t>
  </si>
  <si>
    <t>AR_BAU3_OUV1</t>
  </si>
  <si>
    <t>AR_BAU3_OUV2</t>
  </si>
  <si>
    <t>AR_BAU3_PRA3</t>
  </si>
  <si>
    <t>AR_BDD2_CPRA</t>
  </si>
  <si>
    <t>AR_BDD2_PRA2</t>
  </si>
  <si>
    <t>AR_BDD2_PRA3</t>
  </si>
  <si>
    <t>AR_BDD3_CPRA</t>
  </si>
  <si>
    <t>AR_BDD3_PRA2</t>
  </si>
  <si>
    <t>AR_BDD6_CPRA</t>
  </si>
  <si>
    <t>AR_BDD6_MHU1</t>
  </si>
  <si>
    <t>AR_BDD6_MHU2</t>
  </si>
  <si>
    <t>AR_BEL4_ESP3</t>
  </si>
  <si>
    <t>AR_BEL4_PRA1</t>
  </si>
  <si>
    <t>AR_BEL4_PRA3</t>
  </si>
  <si>
    <t>AR_BRL1_CPRA</t>
  </si>
  <si>
    <t>AR_BRL1_MHU2</t>
  </si>
  <si>
    <t>AR_BUG2_PRA1</t>
  </si>
  <si>
    <t>AR_BUG4_MHU1</t>
  </si>
  <si>
    <t>AR_BVA4_OUV2</t>
  </si>
  <si>
    <t>AR_BVA4_PRA1</t>
  </si>
  <si>
    <t>AR_BVA4_PRA3</t>
  </si>
  <si>
    <t>AR_CAC1_IAE1</t>
  </si>
  <si>
    <t>AR_CAC1_MHU2</t>
  </si>
  <si>
    <t>AR_CAC2_CPRA</t>
  </si>
  <si>
    <t>AR_CAC2_HBV3</t>
  </si>
  <si>
    <t>AR_CAC2_IAE1</t>
  </si>
  <si>
    <t>AR_CAL1_SDC1</t>
  </si>
  <si>
    <t>AR_CAL2_HBV3</t>
  </si>
  <si>
    <t>AR_CAL3_MHU2</t>
  </si>
  <si>
    <t>AR_CAL4_PRA1</t>
  </si>
  <si>
    <t>AR_CDP1_MHU1</t>
  </si>
  <si>
    <t>AR_CDP1_MHU2</t>
  </si>
  <si>
    <t>AR_CEL1_CPRA</t>
  </si>
  <si>
    <t>AR_CEL1_IAE1</t>
  </si>
  <si>
    <t>AR_CEL1_IAE2</t>
  </si>
  <si>
    <t>AR_CEL1_MHU2</t>
  </si>
  <si>
    <t>AR_CEL2_CPRA</t>
  </si>
  <si>
    <t>AR_CEL2_IAE2</t>
  </si>
  <si>
    <t>AR_CEL2_MHU2</t>
  </si>
  <si>
    <t>AR_CHA2_ESP1</t>
  </si>
  <si>
    <t>AR_CHA2_ESP2</t>
  </si>
  <si>
    <t>AR_CHA2_PRA1</t>
  </si>
  <si>
    <t>AR_CHA2_PRA3</t>
  </si>
  <si>
    <t>AR_CHA3_ESP1</t>
  </si>
  <si>
    <t>AR_CHA3_ESP2</t>
  </si>
  <si>
    <t>AR_CHA3_MHU1</t>
  </si>
  <si>
    <t>AR_CHA4_PRA3</t>
  </si>
  <si>
    <t>AR_CHL2_CPRA</t>
  </si>
  <si>
    <t>AR_CHL2_MHU2</t>
  </si>
  <si>
    <t>AR_CHRA_ESP3</t>
  </si>
  <si>
    <t>AR_CHRA_MHU2</t>
  </si>
  <si>
    <t>AR_CHRA_PRA1</t>
  </si>
  <si>
    <t>AR_CHRA_PRA3</t>
  </si>
  <si>
    <t>AR_CHRD_ESP3</t>
  </si>
  <si>
    <t>AR_CHRD_OUV2</t>
  </si>
  <si>
    <t>AR_CHRD_PRA1</t>
  </si>
  <si>
    <t>AR_CHRD_PRA3</t>
  </si>
  <si>
    <t>AR_CHRE_IAE3</t>
  </si>
  <si>
    <t>AR_CPC1_CPRA</t>
  </si>
  <si>
    <t>AR_CPC1_HBV1</t>
  </si>
  <si>
    <t>AR_CT5B_OUV1</t>
  </si>
  <si>
    <t>AR_CT5B_OUV2</t>
  </si>
  <si>
    <t>AR_CT5B_PRA1</t>
  </si>
  <si>
    <t>AR_CT5E_HBV1</t>
  </si>
  <si>
    <t>AR_CT5Z_MHU1</t>
  </si>
  <si>
    <t>AR_CT5Z_MHU2</t>
  </si>
  <si>
    <t>AR_DIO3_PRA3</t>
  </si>
  <si>
    <t>AR_DOM1_ESP1</t>
  </si>
  <si>
    <t>AR_DOM1_IAE1</t>
  </si>
  <si>
    <t>AR_DOM2_CPRA</t>
  </si>
  <si>
    <t>AR_DOM2_ESP1</t>
  </si>
  <si>
    <t>AR_DOM2_ESP3</t>
  </si>
  <si>
    <t>AR_DOM2_IAE2</t>
  </si>
  <si>
    <t>AR_FAR2_ESP1</t>
  </si>
  <si>
    <t>AR_FMP3_MHU2</t>
  </si>
  <si>
    <t>AR_GCC1_ESP1</t>
  </si>
  <si>
    <t>AR_GCC1_IAE1</t>
  </si>
  <si>
    <t>AR_GCC1_PRA1</t>
  </si>
  <si>
    <t>AR_GCC1_PRA3</t>
  </si>
  <si>
    <t>AR_GSI1_ESP3</t>
  </si>
  <si>
    <t>AR_GSI1_OUV2</t>
  </si>
  <si>
    <t>AR_GSI1_PRA1</t>
  </si>
  <si>
    <t>AR_GSI2_ESP3</t>
  </si>
  <si>
    <t>AR_GSI2_IAE1</t>
  </si>
  <si>
    <t>AR_GSI2_IAE2</t>
  </si>
  <si>
    <t>AR_GSI2_OUV2</t>
  </si>
  <si>
    <t>AR_GSI2_PRA1</t>
  </si>
  <si>
    <t>AR_GSI2_PRA3</t>
  </si>
  <si>
    <t>AR_GSI3_IAE1</t>
  </si>
  <si>
    <t>AR_GSI3_IAE2</t>
  </si>
  <si>
    <t>AR_GSI3_OUV2</t>
  </si>
  <si>
    <t>AR_GSI3_PRA1</t>
  </si>
  <si>
    <t>AR_GSI3_PRA3</t>
  </si>
  <si>
    <t>AR_GSI4_IAE1</t>
  </si>
  <si>
    <t>AR_GSI4_IAE2</t>
  </si>
  <si>
    <t>AR_GSI4_MHU1</t>
  </si>
  <si>
    <t>AR_GSI4_PRA1</t>
  </si>
  <si>
    <t>AR_GSI4_PRA3</t>
  </si>
  <si>
    <t>AR_LDV1_HBV1</t>
  </si>
  <si>
    <t>AR_LDV2_CPRA</t>
  </si>
  <si>
    <t>AR_LDV2_MHU2</t>
  </si>
  <si>
    <t>AR_LDV3_ESP4</t>
  </si>
  <si>
    <t>AR_LDV3_PRA1</t>
  </si>
  <si>
    <t>AR_LDV4_MHU2</t>
  </si>
  <si>
    <t>AR_LDV5_CPRA</t>
  </si>
  <si>
    <t>AR_LYO4_CPRA</t>
  </si>
  <si>
    <t>AR_LYO4_HBV3</t>
  </si>
  <si>
    <t>AR_LYO5_HBV3</t>
  </si>
  <si>
    <t>AR_M73A_PRA3</t>
  </si>
  <si>
    <t>AR_MCV2_PRA1</t>
  </si>
  <si>
    <t>AR_MCV4_OUV1</t>
  </si>
  <si>
    <t>AR_MCV5_MHU1</t>
  </si>
  <si>
    <t>AR_MCV5_PRA2</t>
  </si>
  <si>
    <t>AR_MCV5_PRA3</t>
  </si>
  <si>
    <t>AR_MEC1_ESP1</t>
  </si>
  <si>
    <t>AR_MEC1_IAE1</t>
  </si>
  <si>
    <t>AR_MEC1_PRA1</t>
  </si>
  <si>
    <t>AR_MEC1_PRA3</t>
  </si>
  <si>
    <t>AR_MEC2_ESP1</t>
  </si>
  <si>
    <t>AR_MEC2_IAE1</t>
  </si>
  <si>
    <t>AR_MEC2_OUV2</t>
  </si>
  <si>
    <t>AR_MEC2_PRA1</t>
  </si>
  <si>
    <t>AR_MEC2_PRA3</t>
  </si>
  <si>
    <t>AR_MON1_MHU2</t>
  </si>
  <si>
    <t>AR_MON3_ESP1</t>
  </si>
  <si>
    <t>AR_MON3_MHU2</t>
  </si>
  <si>
    <t>AR_MTC1_ESP1</t>
  </si>
  <si>
    <t>AR_MTC1_ESP2</t>
  </si>
  <si>
    <t>AR_MTC1_IAE1</t>
  </si>
  <si>
    <t>AR_MTC1_OUV2</t>
  </si>
  <si>
    <t>AR_MTC1_PRA1</t>
  </si>
  <si>
    <t>AR_MTC1_PRA3</t>
  </si>
  <si>
    <t>AR_MTD1_ESP2</t>
  </si>
  <si>
    <t>AR_MTD1_OUV2</t>
  </si>
  <si>
    <t>AR_NDA1_PRA1</t>
  </si>
  <si>
    <t>AR_NDA1_PRA3</t>
  </si>
  <si>
    <t>AR_NDA2_ESP1</t>
  </si>
  <si>
    <t>AR_NDA2_PRA1</t>
  </si>
  <si>
    <t>AR_NDA2_PRA3</t>
  </si>
  <si>
    <t>AR_NDA3_MHU1</t>
  </si>
  <si>
    <t>AR_NDA3_PRA2</t>
  </si>
  <si>
    <t>AR_NDA3_PRA3</t>
  </si>
  <si>
    <t>AR_PAM1_IAE1</t>
  </si>
  <si>
    <t>AR_PAM1_MHU1</t>
  </si>
  <si>
    <t>AR_PAM1_PRA1</t>
  </si>
  <si>
    <t>AR_PDVI_CPRA</t>
  </si>
  <si>
    <t>AR_PDVI_FER1</t>
  </si>
  <si>
    <t>AR_PDVI_FER3</t>
  </si>
  <si>
    <t>AR_PF01_CIFF</t>
  </si>
  <si>
    <t>AR_PF01_ESP1</t>
  </si>
  <si>
    <t>AR_PF01_ESP3</t>
  </si>
  <si>
    <t>AR_PF01_IAE1</t>
  </si>
  <si>
    <t>AR_PF01_IAE2</t>
  </si>
  <si>
    <t>AR_PF02_MHU1</t>
  </si>
  <si>
    <t>AR_PF02_MHU2</t>
  </si>
  <si>
    <t>AR_PIL3_IAE1</t>
  </si>
  <si>
    <t>AR_PIL3_IAE2</t>
  </si>
  <si>
    <t>AR_PIL3_PRA1</t>
  </si>
  <si>
    <t>AR_PIL3_PRA3</t>
  </si>
  <si>
    <t>AR_SEM1_ESP1</t>
  </si>
  <si>
    <t>AR_SEM1_PRA1</t>
  </si>
  <si>
    <t>AR_SEM2_PRA2</t>
  </si>
  <si>
    <t>AR_SFC1_MHU1</t>
  </si>
  <si>
    <t>AR_SFC2_ESP1</t>
  </si>
  <si>
    <t>AR_SFC2_ESP2</t>
  </si>
  <si>
    <t>AR_SFC2_MHU1</t>
  </si>
  <si>
    <t>AR_SFC2_MHU2</t>
  </si>
  <si>
    <t>AR_SFC2_OUV2</t>
  </si>
  <si>
    <t>AR_SFC2_PRA1</t>
  </si>
  <si>
    <t>AR_SFC2_PRA3</t>
  </si>
  <si>
    <t>AR_VA63_CIFF</t>
  </si>
  <si>
    <t>AR_VA63_MHU1</t>
  </si>
  <si>
    <t>AR_VA63_MHU2</t>
  </si>
  <si>
    <t>AR_VA63_OUV1</t>
  </si>
  <si>
    <t>AR_VA63_OUV2</t>
  </si>
  <si>
    <t>AR_VDD1_ESP1</t>
  </si>
  <si>
    <t>AR_VDD1_ESP3</t>
  </si>
  <si>
    <t>AR_VDD1_PRA1</t>
  </si>
  <si>
    <t>AR_VDD2_CIFF</t>
  </si>
  <si>
    <t>AR_VDD2_ESP1</t>
  </si>
  <si>
    <t>AR_VDD2_ESP3</t>
  </si>
  <si>
    <t>AR_VDD2_HBV1</t>
  </si>
  <si>
    <t>AR_VDD2_OUV2</t>
  </si>
  <si>
    <t>AR_VDD2_PRA3</t>
  </si>
  <si>
    <t>AR_VDD2_SDC1</t>
  </si>
  <si>
    <t>AR_VDD2_SDC2</t>
  </si>
  <si>
    <t>AR_VDD3_CPRA</t>
  </si>
  <si>
    <t>AR_VDD4_CIFF</t>
  </si>
  <si>
    <t>AR_VDD4_CPRA</t>
  </si>
  <si>
    <t>AR_VDD4_PRA3</t>
  </si>
  <si>
    <t>AR_VDD5_CPRA</t>
  </si>
  <si>
    <t>AR_VDD5_MHU2</t>
  </si>
  <si>
    <t>AR_VDD5_PRA1</t>
  </si>
  <si>
    <t>AR_VDS1_CPRA</t>
  </si>
  <si>
    <t>AR_VDS1_ESP1</t>
  </si>
  <si>
    <t>AR_VDS3_CPRA</t>
  </si>
  <si>
    <t>AR_VER2_PRA1</t>
  </si>
  <si>
    <t>AR_VER2_PRA3</t>
  </si>
  <si>
    <t>AR_VER3_ESP2</t>
  </si>
  <si>
    <t>AR_VER3_PRA1</t>
  </si>
  <si>
    <t>AR_VER4_ESP2</t>
  </si>
  <si>
    <t>AR_VER4_PRA1</t>
  </si>
  <si>
    <t>AR_VER4_PRA3</t>
  </si>
  <si>
    <t>AR_VER5_ESP2</t>
  </si>
  <si>
    <t>AR_VER5_PRA1</t>
  </si>
  <si>
    <t>AR_VER5_PRA3</t>
  </si>
  <si>
    <t>AR_VIC1_MHU2</t>
  </si>
  <si>
    <t>AR_VIC1_SDC1</t>
  </si>
  <si>
    <t>AR_VIC2_IAE1</t>
  </si>
  <si>
    <t>AR_VIC2_IAE2</t>
  </si>
  <si>
    <t>AR_VIC2_MHU2</t>
  </si>
  <si>
    <t>AR_VIC2_OUV2</t>
  </si>
  <si>
    <t>AR_VIC2_PRA3</t>
  </si>
  <si>
    <t>AR_ZHAC_ESP2</t>
  </si>
  <si>
    <t>AR_ZHAC_OUV2</t>
  </si>
  <si>
    <t>Accompagnement mi parcours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</si>
</sst>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0.00\ &quot;€&quot;;\-#,##0.00\ &quot;€&quot;"/>
    <numFmt numFmtId="44" formatCode="_-* #,##0.00\ &quot;€&quot;_-;\-* #,##0.00\ &quot;€&quot;_-;_-* &quot;-&quot;??\ &quot;€&quot;_-;_-@_-"/>
    <numFmt numFmtId="43" formatCode="_-* #,##0.00_-;\-* #,##0.00_-;_-* &quot;-&quot;??_-;_-@_-"/>
    <numFmt numFmtId="164" formatCode="\ [$€]* #,##0.00\ ;\ [$€]* \(#,##0.00\);\ [$€]* \-#\ ;@\ "/>
    <numFmt numFmtId="165" formatCode="mm/dd/yyyy"/>
    <numFmt numFmtId="166" formatCode="\ * #,##0.00&quot;    &quot;;\-* #,##0.00&quot;    &quot;;\ * \-#&quot;    &quot;;@\ "/>
    <numFmt numFmtId="167" formatCode="#,##0.00\ [$€-40C];[Red]\-#,##0.00\ [$€-40C]"/>
    <numFmt numFmtId="168" formatCode="0\ %"/>
    <numFmt numFmtId="169" formatCode="#,##0.00\ [$€-40C];\-#,##0.00\ [$€-40C]"/>
    <numFmt numFmtId="170" formatCode="#,##0.00_ ;\-#,##0.00\ "/>
    <numFmt numFmtId="171" formatCode="#,##0.00\ &quot;€&quot;"/>
    <numFmt numFmtId="172" formatCode="#,##0.00_ ;[Red]\-#,##0.00\ "/>
    <numFmt numFmtId="173" formatCode="_-* #,##0\ &quot;€&quot;_-;\-* #,##0\ &quot;€&quot;_-;_-* &quot;-&quot;??\ &quot;€&quot;_-;_-@_-"/>
    <numFmt numFmtId="174" formatCode="#,##0.00&quot; €&quot;"/>
  </numFmts>
  <fonts count="83">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Arial"/>
      <family val="2"/>
    </font>
    <font>
      <b/>
      <sz val="10"/>
      <name val="Arial"/>
      <family val="2"/>
    </font>
    <font>
      <sz val="8"/>
      <name val="Arial"/>
      <family val="2"/>
    </font>
    <font>
      <b/>
      <sz val="11"/>
      <name val="Arial"/>
      <family val="2"/>
    </font>
    <font>
      <b/>
      <sz val="10.5"/>
      <color indexed="9"/>
      <name val="Tahoma"/>
      <family val="2"/>
      <charset val="1"/>
    </font>
    <font>
      <b/>
      <sz val="8"/>
      <color indexed="9"/>
      <name val="Arial"/>
      <family val="2"/>
    </font>
    <font>
      <b/>
      <sz val="10"/>
      <color indexed="9"/>
      <name val="Tahoma"/>
      <family val="2"/>
      <charset val="1"/>
    </font>
    <font>
      <sz val="10.5"/>
      <name val="Arial"/>
      <family val="2"/>
    </font>
    <font>
      <b/>
      <i/>
      <sz val="10.5"/>
      <name val="Arial"/>
      <family val="2"/>
    </font>
    <font>
      <sz val="9"/>
      <name val="Arial"/>
      <family val="2"/>
    </font>
    <font>
      <sz val="9"/>
      <color indexed="16"/>
      <name val="Arial"/>
      <family val="2"/>
    </font>
    <font>
      <i/>
      <sz val="10"/>
      <name val="Arial"/>
      <family val="2"/>
    </font>
    <font>
      <i/>
      <sz val="9"/>
      <name val="Arial"/>
      <family val="2"/>
    </font>
    <font>
      <b/>
      <sz val="9"/>
      <color indexed="9"/>
      <name val="Tahoma"/>
      <family val="2"/>
      <charset val="1"/>
    </font>
    <font>
      <sz val="10.5"/>
      <name val="Tahoma"/>
      <family val="2"/>
      <charset val="1"/>
    </font>
    <font>
      <sz val="10"/>
      <name val="Tahoma"/>
      <family val="2"/>
      <charset val="1"/>
    </font>
    <font>
      <sz val="11"/>
      <name val="Arial"/>
      <family val="2"/>
    </font>
    <font>
      <sz val="9"/>
      <name val="Arial"/>
      <family val="2"/>
      <charset val="1"/>
    </font>
    <font>
      <sz val="9"/>
      <name val="Tahoma"/>
      <family val="2"/>
      <charset val="1"/>
    </font>
    <font>
      <b/>
      <vertAlign val="superscript"/>
      <sz val="9"/>
      <color indexed="9"/>
      <name val="Tahoma"/>
      <family val="2"/>
      <charset val="1"/>
    </font>
    <font>
      <sz val="8"/>
      <name val="Tahoma"/>
      <family val="2"/>
      <charset val="1"/>
    </font>
    <font>
      <b/>
      <sz val="10"/>
      <color indexed="18"/>
      <name val="Arial"/>
      <family val="2"/>
    </font>
    <font>
      <b/>
      <sz val="13"/>
      <color indexed="9"/>
      <name val="Tahoma"/>
      <family val="2"/>
      <charset val="1"/>
    </font>
    <font>
      <sz val="13"/>
      <name val="Tahoma"/>
      <family val="2"/>
      <charset val="1"/>
    </font>
    <font>
      <u/>
      <sz val="9"/>
      <name val="Tahoma"/>
      <family val="2"/>
      <charset val="1"/>
    </font>
    <font>
      <u/>
      <sz val="9"/>
      <name val="Arial"/>
      <family val="2"/>
    </font>
    <font>
      <i/>
      <sz val="10.5"/>
      <name val="Tahoma"/>
      <family val="2"/>
      <charset val="1"/>
    </font>
    <font>
      <b/>
      <i/>
      <sz val="11"/>
      <name val="Arial"/>
      <family val="2"/>
    </font>
    <font>
      <u/>
      <sz val="10"/>
      <name val="Arial"/>
      <family val="2"/>
    </font>
    <font>
      <sz val="10"/>
      <name val="Arial"/>
      <family val="2"/>
    </font>
    <font>
      <i/>
      <sz val="9"/>
      <color theme="5" tint="-0.249977111117893"/>
      <name val="Arial"/>
      <family val="2"/>
    </font>
    <font>
      <b/>
      <sz val="11"/>
      <color indexed="9"/>
      <name val="Arial"/>
      <family val="2"/>
    </font>
    <font>
      <sz val="10"/>
      <color rgb="FFFF0000"/>
      <name val="Arial"/>
      <family val="2"/>
    </font>
    <font>
      <i/>
      <sz val="11"/>
      <name val="Arial"/>
      <family val="2"/>
    </font>
    <font>
      <i/>
      <sz val="11"/>
      <color theme="5" tint="-0.249977111117893"/>
      <name val="Arial"/>
      <family val="2"/>
    </font>
    <font>
      <sz val="11"/>
      <color indexed="53"/>
      <name val="Tahoma"/>
      <family val="2"/>
      <charset val="1"/>
    </font>
    <font>
      <b/>
      <sz val="11"/>
      <color indexed="60"/>
      <name val="Arial"/>
      <family val="2"/>
    </font>
    <font>
      <b/>
      <sz val="11"/>
      <color indexed="25"/>
      <name val="Arial"/>
      <family val="2"/>
    </font>
    <font>
      <i/>
      <sz val="10"/>
      <color indexed="54"/>
      <name val="Arial"/>
      <family val="2"/>
    </font>
    <font>
      <b/>
      <i/>
      <sz val="10"/>
      <color indexed="25"/>
      <name val="Arial"/>
      <family val="2"/>
    </font>
    <font>
      <sz val="11"/>
      <color indexed="18"/>
      <name val="Arial"/>
      <family val="2"/>
    </font>
    <font>
      <i/>
      <sz val="11"/>
      <color indexed="18"/>
      <name val="Arial"/>
      <family val="2"/>
    </font>
    <font>
      <b/>
      <sz val="11"/>
      <color indexed="18"/>
      <name val="Arial"/>
      <family val="2"/>
    </font>
    <font>
      <sz val="10"/>
      <color theme="0"/>
      <name val="Arial"/>
      <family val="2"/>
    </font>
    <font>
      <sz val="11"/>
      <color theme="5" tint="-0.249977111117893"/>
      <name val="Arial"/>
      <family val="2"/>
    </font>
    <font>
      <b/>
      <sz val="11"/>
      <color rgb="FFFFFF00"/>
      <name val="Arial"/>
      <family val="2"/>
    </font>
    <font>
      <b/>
      <i/>
      <sz val="10.5"/>
      <name val="Tahoma"/>
      <family val="2"/>
    </font>
    <font>
      <i/>
      <sz val="11"/>
      <color theme="1"/>
      <name val="Arial"/>
      <family val="2"/>
    </font>
    <font>
      <sz val="13"/>
      <color rgb="FFC00000"/>
      <name val="Tahoma"/>
      <family val="2"/>
      <charset val="1"/>
    </font>
    <font>
      <sz val="10"/>
      <color rgb="FFC00000"/>
      <name val="Tahoma"/>
      <family val="2"/>
      <charset val="1"/>
    </font>
    <font>
      <sz val="10"/>
      <color rgb="FFC00000"/>
      <name val="Arial"/>
      <family val="2"/>
    </font>
    <font>
      <i/>
      <sz val="10.5"/>
      <color rgb="FFC00000"/>
      <name val="Tahoma"/>
      <family val="2"/>
      <charset val="1"/>
    </font>
    <font>
      <i/>
      <sz val="10.5"/>
      <name val="Tahoma"/>
      <family val="2"/>
    </font>
    <font>
      <b/>
      <sz val="11"/>
      <color theme="1"/>
      <name val="Calibri"/>
      <family val="2"/>
      <scheme val="minor"/>
    </font>
    <font>
      <b/>
      <sz val="8"/>
      <color theme="1"/>
      <name val="Tahoma"/>
      <family val="2"/>
    </font>
    <font>
      <sz val="8"/>
      <color theme="1"/>
      <name val="Tahoma"/>
      <family val="2"/>
    </font>
    <font>
      <b/>
      <sz val="11"/>
      <name val="Calibri"/>
      <family val="2"/>
      <scheme val="minor"/>
    </font>
    <font>
      <sz val="11"/>
      <name val="Calibri"/>
      <family val="2"/>
      <scheme val="minor"/>
    </font>
    <font>
      <sz val="10"/>
      <name val="Antique Olive"/>
      <family val="2"/>
    </font>
    <font>
      <b/>
      <sz val="9"/>
      <color theme="1"/>
      <name val="Calibri"/>
      <family val="2"/>
      <scheme val="minor"/>
    </font>
    <font>
      <b/>
      <sz val="11"/>
      <color rgb="FF0070C0"/>
      <name val="Calibri"/>
      <family val="2"/>
      <scheme val="minor"/>
    </font>
    <font>
      <sz val="10.5"/>
      <color rgb="FFFF0000"/>
      <name val="Tahoma"/>
      <family val="2"/>
      <charset val="1"/>
    </font>
    <font>
      <sz val="9"/>
      <name val="Marianne"/>
      <family val="3"/>
    </font>
    <font>
      <i/>
      <sz val="9"/>
      <name val="Marianne"/>
      <family val="3"/>
    </font>
    <font>
      <i/>
      <u/>
      <sz val="9"/>
      <name val="Marianne"/>
      <family val="3"/>
    </font>
    <font>
      <b/>
      <sz val="11"/>
      <color theme="0"/>
      <name val="Arial"/>
      <family val="2"/>
    </font>
    <font>
      <i/>
      <sz val="9"/>
      <color rgb="FFFF0000"/>
      <name val="Tahoma"/>
      <family val="2"/>
    </font>
    <font>
      <i/>
      <sz val="10"/>
      <color theme="9" tint="-0.249977111117893"/>
      <name val="Arial"/>
      <family val="2"/>
    </font>
    <font>
      <sz val="11"/>
      <color rgb="FFFF0000"/>
      <name val="Arial"/>
      <family val="2"/>
    </font>
    <font>
      <i/>
      <sz val="10"/>
      <color rgb="FFFF0000"/>
      <name val="Arial"/>
      <family val="2"/>
    </font>
    <font>
      <b/>
      <sz val="10"/>
      <color rgb="FFFF0000"/>
      <name val="Arial"/>
      <family val="2"/>
    </font>
    <font>
      <sz val="11"/>
      <color rgb="FFFF0000"/>
      <name val="Calibri"/>
      <family val="2"/>
      <scheme val="minor"/>
    </font>
    <font>
      <b/>
      <u/>
      <sz val="11"/>
      <color theme="1"/>
      <name val="Calibri"/>
      <family val="2"/>
      <scheme val="minor"/>
    </font>
    <font>
      <b/>
      <sz val="9"/>
      <color indexed="9"/>
      <name val="Arial"/>
      <family val="2"/>
    </font>
    <font>
      <i/>
      <sz val="11"/>
      <color theme="1"/>
      <name val="Calibri"/>
      <family val="2"/>
      <scheme val="minor"/>
    </font>
    <font>
      <sz val="8"/>
      <color theme="1"/>
      <name val="Calibri"/>
      <family val="2"/>
      <scheme val="minor"/>
    </font>
    <font>
      <b/>
      <sz val="9"/>
      <color indexed="81"/>
      <name val="Tahoma"/>
      <family val="2"/>
    </font>
    <font>
      <sz val="9"/>
      <color indexed="81"/>
      <name val="Tahoma"/>
      <family val="2"/>
    </font>
    <font>
      <sz val="12"/>
      <name val="Times New Roman"/>
      <family val="1"/>
    </font>
  </fonts>
  <fills count="26">
    <fill>
      <patternFill patternType="none"/>
    </fill>
    <fill>
      <patternFill patternType="gray125"/>
    </fill>
    <fill>
      <patternFill patternType="solid">
        <fgColor indexed="23"/>
        <bgColor indexed="57"/>
      </patternFill>
    </fill>
    <fill>
      <patternFill patternType="solid">
        <fgColor indexed="22"/>
        <bgColor indexed="47"/>
      </patternFill>
    </fill>
    <fill>
      <patternFill patternType="solid">
        <fgColor indexed="9"/>
        <bgColor indexed="26"/>
      </patternFill>
    </fill>
    <fill>
      <patternFill patternType="solid">
        <fgColor indexed="47"/>
        <bgColor indexed="41"/>
      </patternFill>
    </fill>
    <fill>
      <patternFill patternType="solid">
        <fgColor theme="0" tint="-0.14999847407452621"/>
        <bgColor indexed="64"/>
      </patternFill>
    </fill>
    <fill>
      <patternFill patternType="solid">
        <fgColor theme="0" tint="-0.14999847407452621"/>
        <bgColor indexed="41"/>
      </patternFill>
    </fill>
    <fill>
      <patternFill patternType="solid">
        <fgColor theme="2" tint="-9.9978637043366805E-2"/>
        <bgColor indexed="47"/>
      </patternFill>
    </fill>
    <fill>
      <patternFill patternType="solid">
        <fgColor theme="2" tint="-9.9978637043366805E-2"/>
        <bgColor indexed="42"/>
      </patternFill>
    </fill>
    <fill>
      <patternFill patternType="solid">
        <fgColor theme="2" tint="-9.9978637043366805E-2"/>
        <bgColor indexed="64"/>
      </patternFill>
    </fill>
    <fill>
      <patternFill patternType="solid">
        <fgColor theme="0" tint="-0.14999847407452621"/>
        <bgColor indexed="47"/>
      </patternFill>
    </fill>
    <fill>
      <patternFill patternType="solid">
        <fgColor theme="0" tint="-0.14999847407452621"/>
        <bgColor indexed="27"/>
      </patternFill>
    </fill>
    <fill>
      <patternFill patternType="solid">
        <fgColor theme="0" tint="-0.14999847407452621"/>
        <bgColor indexed="26"/>
      </patternFill>
    </fill>
    <fill>
      <patternFill patternType="solid">
        <fgColor theme="7" tint="0.79998168889431442"/>
        <bgColor indexed="42"/>
      </patternFill>
    </fill>
    <fill>
      <patternFill patternType="solid">
        <fgColor rgb="FFCCCCFF"/>
        <bgColor indexed="46"/>
      </patternFill>
    </fill>
    <fill>
      <patternFill patternType="solid">
        <fgColor theme="7" tint="0.79998168889431442"/>
        <bgColor indexed="47"/>
      </patternFill>
    </fill>
    <fill>
      <patternFill patternType="solid">
        <fgColor rgb="FFFFFF00"/>
        <bgColor indexed="64"/>
      </patternFill>
    </fill>
    <fill>
      <patternFill patternType="solid">
        <fgColor rgb="FFCCCCFF"/>
        <bgColor indexed="41"/>
      </patternFill>
    </fill>
    <fill>
      <patternFill patternType="solid">
        <fgColor rgb="FFCCCCF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41"/>
      </patternFill>
    </fill>
    <fill>
      <patternFill patternType="solid">
        <fgColor theme="6" tint="0.59999389629810485"/>
        <bgColor indexed="64"/>
      </patternFill>
    </fill>
  </fills>
  <borders count="49">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diagonal/>
    </border>
    <border>
      <left style="hair">
        <color indexed="8"/>
      </left>
      <right/>
      <top style="hair">
        <color indexed="8"/>
      </top>
      <bottom style="hair">
        <color indexed="8"/>
      </bottom>
      <diagonal/>
    </border>
    <border>
      <left style="hair">
        <color indexed="8"/>
      </left>
      <right/>
      <top/>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style="thin">
        <color indexed="64"/>
      </left>
      <right style="thin">
        <color indexed="64"/>
      </right>
      <top style="thin">
        <color indexed="64"/>
      </top>
      <bottom style="thin">
        <color indexed="64"/>
      </bottom>
      <diagonal/>
    </border>
    <border>
      <left style="hair">
        <color indexed="8"/>
      </left>
      <right/>
      <top/>
      <bottom style="hair">
        <color indexed="8"/>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right style="hair">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8"/>
      </right>
      <top/>
      <bottom style="hair">
        <color indexed="8"/>
      </bottom>
      <diagonal/>
    </border>
    <border>
      <left/>
      <right style="thin">
        <color indexed="64"/>
      </right>
      <top style="hair">
        <color indexed="8"/>
      </top>
      <bottom/>
      <diagonal/>
    </border>
    <border>
      <left/>
      <right style="thin">
        <color indexed="64"/>
      </right>
      <top/>
      <bottom/>
      <diagonal/>
    </border>
    <border>
      <left style="thin">
        <color indexed="64"/>
      </left>
      <right style="thin">
        <color indexed="64"/>
      </right>
      <top style="thin">
        <color indexed="64"/>
      </top>
      <bottom/>
      <diagonal/>
    </border>
    <border>
      <left style="hair">
        <color indexed="8"/>
      </left>
      <right style="thin">
        <color indexed="64"/>
      </right>
      <top style="hair">
        <color indexed="8"/>
      </top>
      <bottom style="hair">
        <color indexed="8"/>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21">
    <xf numFmtId="0" fontId="0" fillId="0" borderId="0"/>
    <xf numFmtId="168" fontId="33" fillId="0" borderId="0" applyFill="0" applyBorder="0" applyAlignment="0" applyProtection="0"/>
    <xf numFmtId="0" fontId="33" fillId="0" borderId="0" applyNumberFormat="0" applyFill="0" applyBorder="0" applyProtection="0">
      <alignment horizontal="left"/>
    </xf>
    <xf numFmtId="0" fontId="33" fillId="0" borderId="0" applyNumberFormat="0" applyFill="0" applyBorder="0" applyAlignment="0" applyProtection="0"/>
    <xf numFmtId="0" fontId="33" fillId="0" borderId="0" applyNumberFormat="0" applyFill="0" applyBorder="0" applyAlignment="0" applyProtection="0"/>
    <xf numFmtId="164" fontId="33" fillId="0" borderId="0" applyFill="0" applyBorder="0" applyAlignment="0" applyProtection="0"/>
    <xf numFmtId="0" fontId="33" fillId="0" borderId="0"/>
    <xf numFmtId="0" fontId="4" fillId="0" borderId="0"/>
    <xf numFmtId="0" fontId="5" fillId="0" borderId="0" applyNumberFormat="0" applyFill="0" applyBorder="0" applyAlignment="0" applyProtection="0"/>
    <xf numFmtId="0" fontId="33" fillId="0" borderId="0" applyNumberFormat="0" applyFill="0" applyBorder="0" applyProtection="0">
      <alignment horizontal="left"/>
    </xf>
    <xf numFmtId="0" fontId="33" fillId="0" borderId="0" applyNumberFormat="0" applyFill="0" applyBorder="0" applyAlignment="0" applyProtection="0"/>
    <xf numFmtId="0" fontId="3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Protection="0">
      <alignment horizontal="left"/>
    </xf>
    <xf numFmtId="0" fontId="33" fillId="0" borderId="0" applyNumberFormat="0" applyFill="0" applyBorder="0" applyAlignment="0" applyProtection="0"/>
    <xf numFmtId="0" fontId="5" fillId="0" borderId="0" applyNumberFormat="0" applyFill="0" applyBorder="0" applyProtection="0">
      <alignment horizontal="left"/>
    </xf>
    <xf numFmtId="0" fontId="33" fillId="0" borderId="0" applyNumberFormat="0" applyFill="0" applyBorder="0" applyAlignment="0" applyProtection="0"/>
    <xf numFmtId="44" fontId="33" fillId="0" borderId="0" applyFont="0" applyFill="0" applyBorder="0" applyAlignment="0" applyProtection="0"/>
    <xf numFmtId="0" fontId="33" fillId="0" borderId="0"/>
    <xf numFmtId="0" fontId="62" fillId="0" borderId="0"/>
    <xf numFmtId="43" fontId="33" fillId="0" borderId="0" applyFont="0" applyFill="0" applyBorder="0" applyAlignment="0" applyProtection="0"/>
  </cellStyleXfs>
  <cellXfs count="381">
    <xf numFmtId="0" fontId="0" fillId="0" borderId="0" xfId="0"/>
    <xf numFmtId="0" fontId="0" fillId="0" borderId="0" xfId="0" applyFill="1"/>
    <xf numFmtId="0" fontId="7" fillId="0" borderId="0" xfId="0" applyFont="1"/>
    <xf numFmtId="49" fontId="0" fillId="0" borderId="0" xfId="0" applyNumberFormat="1"/>
    <xf numFmtId="165" fontId="0" fillId="0" borderId="0" xfId="0" applyNumberFormat="1"/>
    <xf numFmtId="166" fontId="0" fillId="0" borderId="0" xfId="0" applyNumberFormat="1"/>
    <xf numFmtId="49" fontId="8" fillId="0" borderId="0" xfId="0" applyNumberFormat="1" applyFont="1" applyFill="1" applyBorder="1" applyAlignment="1">
      <alignment horizontal="center" vertical="center" wrapText="1"/>
    </xf>
    <xf numFmtId="165" fontId="0" fillId="0" borderId="0" xfId="0" applyNumberFormat="1" applyFont="1" applyFill="1" applyBorder="1" applyAlignment="1">
      <alignment vertical="top" wrapText="1"/>
    </xf>
    <xf numFmtId="49" fontId="0" fillId="0" borderId="0" xfId="0" applyNumberFormat="1" applyFont="1" applyFill="1" applyBorder="1" applyAlignment="1">
      <alignment vertical="top" wrapText="1"/>
    </xf>
    <xf numFmtId="49" fontId="10" fillId="0" borderId="0" xfId="0" applyNumberFormat="1" applyFont="1" applyFill="1" applyBorder="1" applyAlignment="1">
      <alignment horizontal="center" vertical="center" wrapText="1"/>
    </xf>
    <xf numFmtId="49" fontId="0" fillId="0" borderId="0" xfId="0" applyNumberFormat="1" applyAlignment="1">
      <alignment horizontal="left"/>
    </xf>
    <xf numFmtId="165" fontId="12" fillId="0" borderId="1" xfId="0" applyNumberFormat="1" applyFont="1" applyFill="1" applyBorder="1" applyAlignment="1">
      <alignment horizontal="left" vertical="top" wrapText="1"/>
    </xf>
    <xf numFmtId="0" fontId="6" fillId="0" borderId="0" xfId="0" applyFont="1" applyAlignment="1">
      <alignment vertical="top" wrapText="1"/>
    </xf>
    <xf numFmtId="0" fontId="14" fillId="0" borderId="0" xfId="0" applyFont="1" applyAlignment="1">
      <alignment horizontal="center"/>
    </xf>
    <xf numFmtId="49" fontId="15" fillId="0" borderId="0" xfId="0" applyNumberFormat="1" applyFont="1" applyBorder="1" applyAlignment="1">
      <alignment horizontal="center" vertical="center" wrapText="1"/>
    </xf>
    <xf numFmtId="0" fontId="0" fillId="0" borderId="0" xfId="0" applyBorder="1"/>
    <xf numFmtId="0" fontId="11" fillId="0" borderId="0" xfId="0" applyFont="1"/>
    <xf numFmtId="0" fontId="11" fillId="0" borderId="0" xfId="0" applyFont="1" applyAlignment="1"/>
    <xf numFmtId="0" fontId="11" fillId="0" borderId="1" xfId="0" applyFont="1" applyFill="1" applyBorder="1" applyAlignment="1">
      <alignment wrapText="1"/>
    </xf>
    <xf numFmtId="0" fontId="0" fillId="0" borderId="0" xfId="0" applyFont="1"/>
    <xf numFmtId="0" fontId="19" fillId="0" borderId="0" xfId="0" applyFont="1"/>
    <xf numFmtId="0" fontId="18" fillId="0" borderId="0" xfId="0" applyFont="1"/>
    <xf numFmtId="0" fontId="18" fillId="0" borderId="0" xfId="0" applyFont="1" applyFill="1" applyBorder="1" applyAlignment="1">
      <alignment horizontal="center" vertical="center" wrapText="1"/>
    </xf>
    <xf numFmtId="0" fontId="21" fillId="0" borderId="0" xfId="0" applyFont="1"/>
    <xf numFmtId="0" fontId="22" fillId="0" borderId="0" xfId="0" applyNumberFormat="1" applyFont="1" applyAlignment="1">
      <alignment horizontal="center" vertical="center" wrapText="1"/>
    </xf>
    <xf numFmtId="0" fontId="17" fillId="2" borderId="1" xfId="0" applyNumberFormat="1" applyFont="1" applyFill="1" applyBorder="1" applyAlignment="1">
      <alignment horizontal="center" vertical="center" wrapText="1"/>
    </xf>
    <xf numFmtId="0" fontId="0" fillId="0" borderId="1" xfId="0" applyFont="1" applyBorder="1"/>
    <xf numFmtId="0" fontId="0" fillId="0" borderId="0" xfId="0" applyFont="1" applyAlignment="1">
      <alignment vertical="top" wrapText="1"/>
    </xf>
    <xf numFmtId="0" fontId="18" fillId="0" borderId="0" xfId="0" applyFont="1" applyFill="1"/>
    <xf numFmtId="167" fontId="18" fillId="0" borderId="0" xfId="0" applyNumberFormat="1" applyFont="1"/>
    <xf numFmtId="0" fontId="25" fillId="4" borderId="0" xfId="0" applyFont="1" applyFill="1" applyBorder="1" applyAlignment="1">
      <alignment horizontal="center"/>
    </xf>
    <xf numFmtId="0" fontId="27" fillId="0" borderId="0" xfId="0" applyFont="1"/>
    <xf numFmtId="0" fontId="20" fillId="0" borderId="0" xfId="0" applyFont="1" applyAlignment="1">
      <alignment vertical="center"/>
    </xf>
    <xf numFmtId="0" fontId="20" fillId="0" borderId="0" xfId="0" applyFont="1" applyBorder="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18" fillId="0" borderId="0" xfId="0" applyFont="1" applyAlignment="1">
      <alignment vertical="center"/>
    </xf>
    <xf numFmtId="49"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19" fillId="0" borderId="1" xfId="0" applyFont="1" applyBorder="1"/>
    <xf numFmtId="49" fontId="24" fillId="0" borderId="0" xfId="0" applyNumberFormat="1" applyFont="1"/>
    <xf numFmtId="0" fontId="34" fillId="0" borderId="0" xfId="0" applyFont="1" applyAlignment="1">
      <alignment horizontal="center"/>
    </xf>
    <xf numFmtId="171" fontId="34" fillId="0" borderId="0" xfId="0" applyNumberFormat="1" applyFont="1" applyAlignment="1">
      <alignment horizontal="center"/>
    </xf>
    <xf numFmtId="167" fontId="34" fillId="0" borderId="0" xfId="0" applyNumberFormat="1" applyFont="1" applyAlignment="1">
      <alignment horizontal="center"/>
    </xf>
    <xf numFmtId="0" fontId="18" fillId="0" borderId="0" xfId="0" applyFont="1" applyFill="1" applyBorder="1" applyAlignment="1">
      <alignment vertical="center" wrapText="1"/>
    </xf>
    <xf numFmtId="171" fontId="18" fillId="6" borderId="0" xfId="0" applyNumberFormat="1" applyFont="1" applyFill="1" applyBorder="1" applyAlignment="1">
      <alignment vertical="center" wrapText="1"/>
    </xf>
    <xf numFmtId="0" fontId="19" fillId="7" borderId="0" xfId="0" applyFont="1" applyFill="1" applyBorder="1" applyAlignment="1">
      <alignment vertical="center"/>
    </xf>
    <xf numFmtId="0" fontId="0" fillId="0" borderId="0" xfId="0" applyNumberFormat="1"/>
    <xf numFmtId="0" fontId="0" fillId="0" borderId="0" xfId="0" pivotButton="1"/>
    <xf numFmtId="0" fontId="0" fillId="0" borderId="0" xfId="0" applyAlignment="1">
      <alignment horizontal="left"/>
    </xf>
    <xf numFmtId="14" fontId="0" fillId="0" borderId="0" xfId="0" applyNumberFormat="1"/>
    <xf numFmtId="0" fontId="0" fillId="0" borderId="0" xfId="0" applyAlignment="1">
      <alignment wrapText="1"/>
    </xf>
    <xf numFmtId="49" fontId="16" fillId="0" borderId="0" xfId="0" applyNumberFormat="1" applyFont="1" applyBorder="1" applyAlignment="1">
      <alignment vertical="center" wrapText="1"/>
    </xf>
    <xf numFmtId="0" fontId="13" fillId="0" borderId="0" xfId="0" applyFont="1"/>
    <xf numFmtId="0" fontId="35" fillId="2" borderId="1" xfId="0" applyNumberFormat="1" applyFont="1" applyFill="1" applyBorder="1" applyAlignment="1">
      <alignment horizontal="center" vertical="center" wrapText="1"/>
    </xf>
    <xf numFmtId="0" fontId="35" fillId="2" borderId="1" xfId="0" applyNumberFormat="1" applyFont="1" applyFill="1" applyBorder="1" applyAlignment="1">
      <alignment horizontal="center" vertical="top" wrapText="1"/>
    </xf>
    <xf numFmtId="0" fontId="20" fillId="0" borderId="0" xfId="0" applyFont="1" applyFill="1" applyBorder="1" applyAlignment="1">
      <alignment horizontal="center" vertical="center" wrapText="1"/>
    </xf>
    <xf numFmtId="0" fontId="20" fillId="0" borderId="0" xfId="0" applyFont="1"/>
    <xf numFmtId="0" fontId="20" fillId="0" borderId="0" xfId="0" applyFont="1" applyFill="1" applyBorder="1" applyAlignment="1">
      <alignment horizontal="left" vertical="center" wrapText="1"/>
    </xf>
    <xf numFmtId="0" fontId="35" fillId="2" borderId="3" xfId="0" applyFont="1" applyFill="1" applyBorder="1" applyAlignment="1">
      <alignment vertical="center"/>
    </xf>
    <xf numFmtId="0" fontId="20" fillId="0" borderId="0" xfId="0" applyFont="1" applyFill="1"/>
    <xf numFmtId="0" fontId="20" fillId="3" borderId="3" xfId="0" applyFont="1" applyFill="1" applyBorder="1" applyAlignment="1">
      <alignment horizontal="left" vertical="center" wrapText="1"/>
    </xf>
    <xf numFmtId="166" fontId="20" fillId="0" borderId="0" xfId="0" applyNumberFormat="1" applyFont="1"/>
    <xf numFmtId="171" fontId="38" fillId="0" borderId="0" xfId="0" applyNumberFormat="1" applyFont="1" applyAlignment="1">
      <alignment horizontal="center"/>
    </xf>
    <xf numFmtId="0" fontId="20" fillId="5" borderId="1" xfId="0" applyFont="1" applyFill="1" applyBorder="1" applyAlignment="1">
      <alignment horizontal="right" vertical="center"/>
    </xf>
    <xf numFmtId="0" fontId="20" fillId="0" borderId="2" xfId="0" applyFont="1" applyFill="1" applyBorder="1" applyAlignment="1">
      <alignment vertical="top" wrapText="1"/>
    </xf>
    <xf numFmtId="0" fontId="20" fillId="0" borderId="0" xfId="0" applyFont="1" applyFill="1" applyBorder="1"/>
    <xf numFmtId="0" fontId="20" fillId="3" borderId="1" xfId="0" applyFont="1" applyFill="1" applyBorder="1" applyAlignment="1">
      <alignment vertical="top" wrapText="1"/>
    </xf>
    <xf numFmtId="0" fontId="20" fillId="8" borderId="1" xfId="0" applyFont="1" applyFill="1" applyBorder="1" applyAlignment="1">
      <alignment vertical="top" wrapText="1"/>
    </xf>
    <xf numFmtId="0" fontId="20" fillId="3" borderId="3" xfId="0" applyFont="1" applyFill="1" applyBorder="1"/>
    <xf numFmtId="0" fontId="20" fillId="9" borderId="1" xfId="0" applyFont="1" applyFill="1" applyBorder="1" applyAlignment="1">
      <alignment vertical="top" wrapText="1"/>
    </xf>
    <xf numFmtId="0" fontId="20" fillId="0" borderId="0" xfId="0" applyFont="1" applyAlignment="1">
      <alignment horizontal="right" vertical="center"/>
    </xf>
    <xf numFmtId="0" fontId="0" fillId="0" borderId="1" xfId="0" applyFont="1" applyFill="1" applyBorder="1" applyAlignment="1">
      <alignment wrapText="1"/>
    </xf>
    <xf numFmtId="0" fontId="0" fillId="0" borderId="3" xfId="0" applyFont="1" applyFill="1" applyBorder="1" applyAlignment="1">
      <alignment wrapText="1"/>
    </xf>
    <xf numFmtId="166" fontId="0" fillId="0" borderId="0" xfId="0" applyNumberFormat="1" applyFont="1"/>
    <xf numFmtId="0" fontId="36" fillId="0" borderId="0" xfId="0" applyFont="1"/>
    <xf numFmtId="0" fontId="0" fillId="0" borderId="0" xfId="0" applyFont="1" applyAlignment="1">
      <alignment vertical="center"/>
    </xf>
    <xf numFmtId="0" fontId="32" fillId="0" borderId="0" xfId="0" applyFont="1" applyAlignment="1">
      <alignment vertical="center"/>
    </xf>
    <xf numFmtId="0" fontId="0" fillId="5" borderId="0" xfId="0" applyFont="1" applyFill="1" applyAlignment="1">
      <alignment horizontal="center" vertical="center"/>
    </xf>
    <xf numFmtId="14" fontId="42" fillId="0" borderId="0" xfId="0" applyNumberFormat="1" applyFont="1" applyBorder="1" applyAlignment="1">
      <alignment horizontal="center" vertical="center" wrapText="1"/>
    </xf>
    <xf numFmtId="0" fontId="8" fillId="2" borderId="10" xfId="0" applyFont="1" applyFill="1" applyBorder="1" applyAlignment="1">
      <alignment horizontal="center" vertical="top" wrapText="1"/>
    </xf>
    <xf numFmtId="0" fontId="35" fillId="2" borderId="12" xfId="0" applyNumberFormat="1" applyFont="1" applyFill="1" applyBorder="1" applyAlignment="1">
      <alignment horizontal="center" vertical="center" wrapText="1"/>
    </xf>
    <xf numFmtId="0" fontId="35" fillId="2" borderId="10" xfId="0" applyFont="1" applyFill="1" applyBorder="1" applyAlignment="1">
      <alignment horizontal="center" vertical="top" wrapText="1"/>
    </xf>
    <xf numFmtId="0" fontId="8" fillId="2" borderId="10" xfId="0" applyNumberFormat="1" applyFont="1" applyFill="1" applyBorder="1" applyAlignment="1">
      <alignment horizontal="center" vertical="center" wrapText="1"/>
    </xf>
    <xf numFmtId="44" fontId="47" fillId="0" borderId="0" xfId="17" applyFont="1"/>
    <xf numFmtId="172" fontId="48" fillId="0" borderId="0" xfId="0" applyNumberFormat="1" applyFont="1" applyAlignment="1">
      <alignment horizontal="center"/>
    </xf>
    <xf numFmtId="0" fontId="35" fillId="2" borderId="4" xfId="0" applyFont="1" applyFill="1" applyBorder="1" applyAlignment="1">
      <alignment horizontal="left" vertical="center"/>
    </xf>
    <xf numFmtId="0" fontId="35" fillId="2" borderId="0" xfId="0" applyFont="1" applyFill="1" applyBorder="1" applyAlignment="1">
      <alignment horizontal="left" vertical="center"/>
    </xf>
    <xf numFmtId="0" fontId="35" fillId="2" borderId="14" xfId="0" applyFont="1" applyFill="1" applyBorder="1" applyAlignment="1">
      <alignment horizontal="left" vertical="center"/>
    </xf>
    <xf numFmtId="7" fontId="0" fillId="11" borderId="1" xfId="0" applyNumberFormat="1" applyFont="1" applyFill="1" applyBorder="1"/>
    <xf numFmtId="166" fontId="20" fillId="11" borderId="1" xfId="0" applyNumberFormat="1" applyFont="1" applyFill="1" applyBorder="1" applyAlignment="1"/>
    <xf numFmtId="7" fontId="20" fillId="11" borderId="1" xfId="0" applyNumberFormat="1" applyFont="1" applyFill="1" applyBorder="1" applyAlignment="1">
      <alignment horizontal="right"/>
    </xf>
    <xf numFmtId="170" fontId="20" fillId="11" borderId="1" xfId="17" applyNumberFormat="1" applyFont="1" applyFill="1" applyBorder="1"/>
    <xf numFmtId="167" fontId="20" fillId="6" borderId="10" xfId="0" applyNumberFormat="1" applyFont="1" applyFill="1" applyBorder="1" applyAlignment="1"/>
    <xf numFmtId="167" fontId="7" fillId="12" borderId="10" xfId="0" applyNumberFormat="1" applyFont="1" applyFill="1" applyBorder="1" applyAlignment="1"/>
    <xf numFmtId="167" fontId="20" fillId="12" borderId="10" xfId="0" applyNumberFormat="1" applyFont="1" applyFill="1" applyBorder="1" applyAlignment="1"/>
    <xf numFmtId="167" fontId="44" fillId="13" borderId="10" xfId="0" applyNumberFormat="1" applyFont="1" applyFill="1" applyBorder="1" applyAlignment="1">
      <alignment horizontal="right"/>
    </xf>
    <xf numFmtId="167" fontId="44" fillId="7" borderId="10" xfId="0" applyNumberFormat="1" applyFont="1" applyFill="1" applyBorder="1" applyAlignment="1">
      <alignment horizontal="right"/>
    </xf>
    <xf numFmtId="9" fontId="0" fillId="6" borderId="10" xfId="0" applyNumberFormat="1" applyFill="1" applyBorder="1"/>
    <xf numFmtId="0" fontId="19" fillId="0" borderId="0" xfId="0" applyFont="1" applyFill="1"/>
    <xf numFmtId="0" fontId="22" fillId="0" borderId="0" xfId="0" applyFont="1" applyBorder="1" applyAlignment="1">
      <alignment wrapText="1"/>
    </xf>
    <xf numFmtId="0" fontId="35" fillId="2" borderId="12" xfId="0" applyNumberFormat="1" applyFont="1" applyFill="1" applyBorder="1" applyAlignment="1">
      <alignment horizontal="center" vertical="center" wrapText="1"/>
    </xf>
    <xf numFmtId="167" fontId="7" fillId="6" borderId="10" xfId="0" applyNumberFormat="1" applyFont="1" applyFill="1" applyBorder="1" applyAlignment="1"/>
    <xf numFmtId="0" fontId="30" fillId="0" borderId="0" xfId="0" applyFont="1" applyBorder="1" applyAlignment="1">
      <alignment horizontal="left" vertical="center" wrapText="1"/>
    </xf>
    <xf numFmtId="167" fontId="44" fillId="7" borderId="20" xfId="0" applyNumberFormat="1" applyFont="1" applyFill="1" applyBorder="1" applyAlignment="1">
      <alignment vertical="center"/>
    </xf>
    <xf numFmtId="0" fontId="39" fillId="4" borderId="0" xfId="0" applyFont="1" applyFill="1" applyAlignment="1">
      <alignment horizontal="left" vertical="center" wrapText="1"/>
    </xf>
    <xf numFmtId="0" fontId="20" fillId="0" borderId="0" xfId="0" applyFont="1" applyBorder="1"/>
    <xf numFmtId="0" fontId="20" fillId="6" borderId="0" xfId="0" applyFont="1" applyFill="1" applyBorder="1"/>
    <xf numFmtId="0" fontId="20" fillId="3" borderId="0"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20" fillId="3" borderId="10" xfId="0" applyFont="1" applyFill="1" applyBorder="1"/>
    <xf numFmtId="0" fontId="20" fillId="0" borderId="0" xfId="0" applyFont="1" applyAlignment="1">
      <alignment vertical="top"/>
    </xf>
    <xf numFmtId="0" fontId="19" fillId="0" borderId="0" xfId="0" applyFont="1" applyFill="1" applyBorder="1" applyAlignment="1">
      <alignment vertical="center"/>
    </xf>
    <xf numFmtId="171" fontId="18" fillId="0" borderId="0" xfId="0" applyNumberFormat="1" applyFont="1" applyFill="1" applyBorder="1" applyAlignment="1">
      <alignment vertical="center" wrapText="1"/>
    </xf>
    <xf numFmtId="10" fontId="18" fillId="0" borderId="0" xfId="0" applyNumberFormat="1" applyFont="1" applyFill="1" applyBorder="1" applyAlignment="1">
      <alignment vertical="center" wrapText="1"/>
    </xf>
    <xf numFmtId="167" fontId="18" fillId="6" borderId="10" xfId="0" applyNumberFormat="1" applyFont="1" applyFill="1" applyBorder="1"/>
    <xf numFmtId="0" fontId="20" fillId="14" borderId="1" xfId="0" applyFont="1" applyFill="1" applyBorder="1" applyAlignment="1">
      <alignment vertical="top" wrapText="1"/>
    </xf>
    <xf numFmtId="165" fontId="20" fillId="15" borderId="21" xfId="0" applyNumberFormat="1" applyFont="1" applyFill="1" applyBorder="1"/>
    <xf numFmtId="0" fontId="39" fillId="0" borderId="0" xfId="0" applyFont="1" applyFill="1" applyAlignment="1">
      <alignment vertical="top" wrapText="1"/>
    </xf>
    <xf numFmtId="0" fontId="20" fillId="16" borderId="21" xfId="0" applyFont="1" applyFill="1" applyBorder="1"/>
    <xf numFmtId="0" fontId="0" fillId="17" borderId="0" xfId="0" applyFill="1"/>
    <xf numFmtId="0" fontId="0" fillId="18" borderId="1" xfId="0" applyFont="1" applyFill="1" applyBorder="1" applyAlignment="1">
      <alignment horizontal="left" vertical="center" wrapText="1"/>
    </xf>
    <xf numFmtId="0" fontId="0" fillId="19" borderId="1" xfId="0" applyFont="1" applyFill="1" applyBorder="1"/>
    <xf numFmtId="0" fontId="0" fillId="19" borderId="1" xfId="0" applyFont="1" applyFill="1" applyBorder="1" applyAlignment="1">
      <alignment horizontal="center"/>
    </xf>
    <xf numFmtId="0" fontId="0" fillId="20" borderId="1" xfId="0" applyFont="1" applyFill="1" applyBorder="1"/>
    <xf numFmtId="171" fontId="0" fillId="20" borderId="1" xfId="0" applyNumberFormat="1" applyFont="1" applyFill="1" applyBorder="1"/>
    <xf numFmtId="1" fontId="0" fillId="20" borderId="1" xfId="0" applyNumberFormat="1" applyFont="1" applyFill="1" applyBorder="1" applyAlignment="1">
      <alignment horizontal="center"/>
    </xf>
    <xf numFmtId="0" fontId="20" fillId="0" borderId="1" xfId="0" applyFont="1" applyFill="1" applyBorder="1" applyAlignment="1">
      <alignment horizontal="right" vertical="center"/>
    </xf>
    <xf numFmtId="49" fontId="20" fillId="20" borderId="1" xfId="0" applyNumberFormat="1" applyFont="1" applyFill="1" applyBorder="1"/>
    <xf numFmtId="1" fontId="20" fillId="20" borderId="1" xfId="0" applyNumberFormat="1" applyFont="1" applyFill="1" applyBorder="1" applyAlignment="1">
      <alignment horizontal="center"/>
    </xf>
    <xf numFmtId="170" fontId="20" fillId="20" borderId="1" xfId="17" applyNumberFormat="1" applyFont="1" applyFill="1" applyBorder="1" applyAlignment="1"/>
    <xf numFmtId="0" fontId="51" fillId="6" borderId="0" xfId="0" applyFont="1" applyFill="1" applyAlignment="1">
      <alignment horizontal="center"/>
    </xf>
    <xf numFmtId="172" fontId="51" fillId="6" borderId="0" xfId="0" applyNumberFormat="1" applyFont="1" applyFill="1" applyAlignment="1">
      <alignment horizontal="center"/>
    </xf>
    <xf numFmtId="166" fontId="51" fillId="6" borderId="0" xfId="0" applyNumberFormat="1" applyFont="1" applyFill="1" applyAlignment="1">
      <alignment horizontal="right"/>
    </xf>
    <xf numFmtId="0" fontId="5" fillId="6" borderId="1" xfId="0" applyFont="1" applyFill="1" applyBorder="1" applyAlignment="1">
      <alignment horizontal="center" vertical="center"/>
    </xf>
    <xf numFmtId="14" fontId="0" fillId="20" borderId="1" xfId="0" applyNumberFormat="1" applyFont="1" applyFill="1" applyBorder="1" applyAlignment="1">
      <alignment horizontal="left" vertical="center" wrapText="1"/>
    </xf>
    <xf numFmtId="0" fontId="0" fillId="20" borderId="1" xfId="0" applyNumberFormat="1" applyFont="1" applyFill="1" applyBorder="1" applyAlignment="1">
      <alignment horizontal="left" vertical="center" wrapText="1"/>
    </xf>
    <xf numFmtId="0" fontId="5" fillId="6" borderId="3" xfId="0" applyFont="1" applyFill="1" applyBorder="1" applyAlignment="1">
      <alignment vertical="center"/>
    </xf>
    <xf numFmtId="167" fontId="7" fillId="20" borderId="10" xfId="0" applyNumberFormat="1" applyFont="1" applyFill="1" applyBorder="1" applyAlignment="1"/>
    <xf numFmtId="10" fontId="18" fillId="20" borderId="10" xfId="0" applyNumberFormat="1" applyFont="1" applyFill="1" applyBorder="1" applyAlignment="1">
      <alignment vertical="center" wrapText="1"/>
    </xf>
    <xf numFmtId="9" fontId="5" fillId="20" borderId="10" xfId="0" applyNumberFormat="1" applyFont="1" applyFill="1" applyBorder="1"/>
    <xf numFmtId="9" fontId="0" fillId="20" borderId="10" xfId="0" applyNumberFormat="1" applyFill="1" applyBorder="1"/>
    <xf numFmtId="0" fontId="31" fillId="0" borderId="1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14" borderId="10" xfId="0" applyFont="1" applyFill="1" applyBorder="1" applyAlignment="1">
      <alignment vertical="top" wrapText="1"/>
    </xf>
    <xf numFmtId="0" fontId="52" fillId="0" borderId="0" xfId="0" applyFont="1"/>
    <xf numFmtId="0" fontId="53" fillId="0" borderId="0" xfId="0" applyFont="1"/>
    <xf numFmtId="0" fontId="54" fillId="0" borderId="0" xfId="0" applyFont="1"/>
    <xf numFmtId="0" fontId="55" fillId="0" borderId="0" xfId="0" applyFont="1" applyBorder="1" applyAlignment="1">
      <alignment horizontal="left" vertical="center" wrapText="1"/>
    </xf>
    <xf numFmtId="0" fontId="0" fillId="20" borderId="1" xfId="0" applyFont="1" applyFill="1" applyBorder="1" applyAlignment="1">
      <alignment horizontal="left" vertical="center" wrapText="1"/>
    </xf>
    <xf numFmtId="0" fontId="5" fillId="21" borderId="1" xfId="0" applyFont="1" applyFill="1" applyBorder="1" applyAlignment="1">
      <alignment horizontal="center" vertical="center"/>
    </xf>
    <xf numFmtId="0" fontId="5" fillId="21" borderId="1" xfId="0" applyFont="1" applyFill="1" applyBorder="1" applyAlignment="1">
      <alignment vertical="center"/>
    </xf>
    <xf numFmtId="0" fontId="0" fillId="20" borderId="0" xfId="0" applyFill="1"/>
    <xf numFmtId="0" fontId="20" fillId="14" borderId="3"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5" borderId="3" xfId="0" applyFont="1" applyFill="1" applyBorder="1" applyAlignment="1">
      <alignment horizontal="center" vertical="center"/>
    </xf>
    <xf numFmtId="0" fontId="20" fillId="15" borderId="8" xfId="0" applyFont="1" applyFill="1" applyBorder="1" applyAlignment="1">
      <alignment horizontal="center" vertical="center"/>
    </xf>
    <xf numFmtId="165" fontId="20" fillId="11" borderId="3" xfId="0" applyNumberFormat="1" applyFont="1" applyFill="1" applyBorder="1" applyAlignment="1">
      <alignment horizontal="center" vertical="center" wrapText="1"/>
    </xf>
    <xf numFmtId="165" fontId="20" fillId="11" borderId="8" xfId="0" applyNumberFormat="1" applyFont="1" applyFill="1" applyBorder="1" applyAlignment="1">
      <alignment horizontal="center" vertical="center" wrapText="1"/>
    </xf>
    <xf numFmtId="0" fontId="0" fillId="10" borderId="0" xfId="0" applyFill="1"/>
    <xf numFmtId="0" fontId="5" fillId="0" borderId="10" xfId="18" applyFont="1" applyBorder="1"/>
    <xf numFmtId="0" fontId="33" fillId="0" borderId="10" xfId="18" applyBorder="1"/>
    <xf numFmtId="0" fontId="0" fillId="0" borderId="10" xfId="6" applyFont="1" applyBorder="1" applyAlignment="1">
      <alignment horizontal="left"/>
    </xf>
    <xf numFmtId="0" fontId="0" fillId="0" borderId="10" xfId="6" applyFont="1" applyBorder="1"/>
    <xf numFmtId="0" fontId="33" fillId="0" borderId="10" xfId="18" applyFont="1" applyBorder="1"/>
    <xf numFmtId="0" fontId="3" fillId="0" borderId="10" xfId="6" applyFont="1" applyBorder="1" applyAlignment="1"/>
    <xf numFmtId="0" fontId="57" fillId="0" borderId="10" xfId="6" applyFont="1" applyBorder="1" applyAlignment="1">
      <alignment horizontal="center"/>
    </xf>
    <xf numFmtId="0" fontId="33" fillId="0" borderId="20" xfId="18" applyBorder="1"/>
    <xf numFmtId="0" fontId="5" fillId="0" borderId="20" xfId="18" applyFont="1" applyBorder="1"/>
    <xf numFmtId="0" fontId="5" fillId="0" borderId="20" xfId="18" applyFont="1" applyBorder="1" applyAlignment="1">
      <alignment horizontal="center"/>
    </xf>
    <xf numFmtId="0" fontId="60" fillId="23" borderId="10" xfId="19" applyFont="1" applyFill="1" applyBorder="1" applyAlignment="1">
      <alignment horizontal="center"/>
    </xf>
    <xf numFmtId="0" fontId="61" fillId="23" borderId="10" xfId="19" applyFont="1" applyFill="1" applyBorder="1" applyAlignment="1">
      <alignment horizontal="left"/>
    </xf>
    <xf numFmtId="0" fontId="61" fillId="23" borderId="10" xfId="19" applyFont="1" applyFill="1" applyBorder="1"/>
    <xf numFmtId="0" fontId="0" fillId="22" borderId="10" xfId="0" applyFill="1" applyBorder="1"/>
    <xf numFmtId="0" fontId="58" fillId="0" borderId="20" xfId="0" applyFont="1" applyBorder="1" applyAlignment="1">
      <alignment horizontal="justify" vertical="center" wrapText="1"/>
    </xf>
    <xf numFmtId="0" fontId="57" fillId="0" borderId="10" xfId="0" applyFont="1" applyBorder="1"/>
    <xf numFmtId="0" fontId="58" fillId="0" borderId="0" xfId="0" applyFont="1" applyBorder="1" applyAlignment="1">
      <alignment horizontal="justify" vertical="center" wrapText="1"/>
    </xf>
    <xf numFmtId="0" fontId="63" fillId="22" borderId="10" xfId="0" applyFont="1" applyFill="1" applyBorder="1" applyAlignment="1">
      <alignment horizontal="center" wrapText="1"/>
    </xf>
    <xf numFmtId="171" fontId="64" fillId="0" borderId="0" xfId="6" applyNumberFormat="1" applyFont="1" applyAlignment="1">
      <alignment horizontal="left"/>
    </xf>
    <xf numFmtId="0" fontId="0" fillId="10" borderId="0" xfId="0" applyFill="1" applyAlignment="1">
      <alignment horizontal="left"/>
    </xf>
    <xf numFmtId="0" fontId="0" fillId="0" borderId="0" xfId="0" applyFill="1" applyAlignment="1">
      <alignment horizontal="left"/>
    </xf>
    <xf numFmtId="0" fontId="0" fillId="0" borderId="25" xfId="0" applyBorder="1"/>
    <xf numFmtId="0" fontId="0" fillId="0" borderId="22" xfId="0" applyBorder="1"/>
    <xf numFmtId="0" fontId="0" fillId="0" borderId="19" xfId="0" applyBorder="1"/>
    <xf numFmtId="0" fontId="0" fillId="0" borderId="26" xfId="0" applyBorder="1"/>
    <xf numFmtId="0" fontId="0" fillId="0" borderId="27" xfId="0" applyBorder="1"/>
    <xf numFmtId="0" fontId="0" fillId="0" borderId="28" xfId="0" applyBorder="1"/>
    <xf numFmtId="0" fontId="35" fillId="2" borderId="29" xfId="0" applyFont="1" applyFill="1" applyBorder="1" applyAlignment="1">
      <alignment vertical="center"/>
    </xf>
    <xf numFmtId="166" fontId="20" fillId="11" borderId="5" xfId="0" applyNumberFormat="1" applyFont="1" applyFill="1" applyBorder="1" applyAlignment="1"/>
    <xf numFmtId="0" fontId="35" fillId="0" borderId="0" xfId="0" applyFont="1" applyFill="1" applyBorder="1" applyAlignment="1">
      <alignment vertical="center"/>
    </xf>
    <xf numFmtId="7" fontId="20" fillId="0" borderId="0" xfId="0" applyNumberFormat="1" applyFont="1" applyFill="1" applyBorder="1" applyAlignment="1">
      <alignment horizontal="right"/>
    </xf>
    <xf numFmtId="0" fontId="0" fillId="0" borderId="0" xfId="0" applyFill="1" applyBorder="1"/>
    <xf numFmtId="0" fontId="20" fillId="0" borderId="0" xfId="0" applyFont="1" applyFill="1" applyBorder="1" applyAlignment="1">
      <alignment horizontal="right" vertical="center" wrapText="1"/>
    </xf>
    <xf numFmtId="169" fontId="20" fillId="0" borderId="0" xfId="0" applyNumberFormat="1" applyFont="1" applyFill="1" applyBorder="1" applyAlignment="1">
      <alignment horizontal="right"/>
    </xf>
    <xf numFmtId="171" fontId="20" fillId="0" borderId="0" xfId="0" applyNumberFormat="1" applyFont="1" applyFill="1" applyBorder="1" applyAlignment="1">
      <alignment horizontal="right"/>
    </xf>
    <xf numFmtId="0" fontId="5" fillId="0" borderId="0" xfId="0" applyFont="1" applyFill="1"/>
    <xf numFmtId="0" fontId="0" fillId="0" borderId="0" xfId="6" applyFont="1" applyBorder="1" applyAlignment="1">
      <alignment horizontal="center" wrapText="1"/>
    </xf>
    <xf numFmtId="14" fontId="0" fillId="19" borderId="1" xfId="0" applyNumberFormat="1" applyFont="1" applyFill="1" applyBorder="1" applyAlignment="1">
      <alignment horizontal="left" vertical="center" wrapText="1"/>
    </xf>
    <xf numFmtId="0" fontId="0" fillId="24" borderId="1" xfId="0" applyFont="1" applyFill="1" applyBorder="1" applyAlignment="1">
      <alignment horizontal="left" vertical="center" wrapText="1"/>
    </xf>
    <xf numFmtId="0" fontId="5" fillId="23" borderId="1" xfId="0" applyFont="1" applyFill="1" applyBorder="1" applyAlignment="1">
      <alignment vertical="center"/>
    </xf>
    <xf numFmtId="0" fontId="5" fillId="10" borderId="1" xfId="0" applyFont="1" applyFill="1" applyBorder="1" applyAlignment="1">
      <alignment horizontal="center" vertical="center"/>
    </xf>
    <xf numFmtId="0" fontId="0" fillId="20" borderId="10" xfId="0" applyFill="1" applyBorder="1"/>
    <xf numFmtId="0" fontId="63" fillId="20" borderId="10" xfId="0" applyFont="1" applyFill="1" applyBorder="1" applyAlignment="1">
      <alignment horizontal="center" wrapText="1"/>
    </xf>
    <xf numFmtId="0" fontId="70" fillId="0" borderId="0" xfId="0" applyNumberFormat="1" applyFont="1" applyFill="1" applyBorder="1" applyAlignment="1">
      <alignment horizontal="center" vertical="center" wrapText="1"/>
    </xf>
    <xf numFmtId="0" fontId="17" fillId="2" borderId="3" xfId="0" applyNumberFormat="1" applyFont="1" applyFill="1" applyBorder="1" applyAlignment="1">
      <alignment horizontal="center" vertical="center" wrapText="1"/>
    </xf>
    <xf numFmtId="0" fontId="71" fillId="0" borderId="0" xfId="0" applyFont="1"/>
    <xf numFmtId="0" fontId="36" fillId="0" borderId="0" xfId="0" applyFont="1" applyFill="1"/>
    <xf numFmtId="0" fontId="73" fillId="0" borderId="0" xfId="0" applyFont="1"/>
    <xf numFmtId="0" fontId="18" fillId="6" borderId="10" xfId="0" applyFont="1" applyFill="1" applyBorder="1" applyAlignment="1">
      <alignment horizontal="center"/>
    </xf>
    <xf numFmtId="0" fontId="37" fillId="0" borderId="15" xfId="0" applyFont="1" applyBorder="1" applyAlignment="1">
      <alignment horizontal="left" vertical="center"/>
    </xf>
    <xf numFmtId="0" fontId="37" fillId="0" borderId="16" xfId="0" applyFont="1" applyBorder="1" applyAlignment="1">
      <alignment horizontal="left" vertical="center"/>
    </xf>
    <xf numFmtId="0" fontId="35" fillId="0" borderId="29" xfId="0" applyFont="1" applyFill="1" applyBorder="1" applyAlignment="1">
      <alignment vertical="center"/>
    </xf>
    <xf numFmtId="166" fontId="20" fillId="0" borderId="5" xfId="0" applyNumberFormat="1" applyFont="1" applyFill="1" applyBorder="1" applyAlignment="1"/>
    <xf numFmtId="0" fontId="65" fillId="0" borderId="0" xfId="0" applyFont="1" applyFill="1"/>
    <xf numFmtId="173" fontId="0" fillId="10" borderId="0" xfId="17" applyNumberFormat="1" applyFont="1" applyFill="1"/>
    <xf numFmtId="0" fontId="20" fillId="13" borderId="10" xfId="0" applyNumberFormat="1" applyFont="1" applyFill="1" applyBorder="1" applyAlignment="1">
      <alignment horizontal="right"/>
    </xf>
    <xf numFmtId="0" fontId="36" fillId="23" borderId="0" xfId="0" applyFont="1" applyFill="1"/>
    <xf numFmtId="0" fontId="6" fillId="0" borderId="3" xfId="0" applyFont="1" applyBorder="1" applyAlignment="1">
      <alignment wrapText="1"/>
    </xf>
    <xf numFmtId="0" fontId="0" fillId="0" borderId="1" xfId="0" applyBorder="1" applyAlignment="1">
      <alignment horizontal="center"/>
    </xf>
    <xf numFmtId="0" fontId="0" fillId="0" borderId="1" xfId="0" applyBorder="1"/>
    <xf numFmtId="166" fontId="33" fillId="0" borderId="1" xfId="20" applyNumberFormat="1" applyFill="1" applyBorder="1" applyAlignment="1" applyProtection="1">
      <alignment vertical="top" wrapText="1"/>
    </xf>
    <xf numFmtId="174" fontId="0" fillId="0" borderId="0" xfId="0" applyNumberFormat="1"/>
    <xf numFmtId="0" fontId="0" fillId="0" borderId="0" xfId="0" applyAlignment="1">
      <alignment horizontal="center"/>
    </xf>
    <xf numFmtId="0" fontId="76" fillId="0" borderId="0" xfId="0" applyFont="1"/>
    <xf numFmtId="0" fontId="77" fillId="2" borderId="1" xfId="0" applyFont="1" applyFill="1" applyBorder="1" applyAlignment="1">
      <alignment horizontal="center" vertical="top" wrapText="1"/>
    </xf>
    <xf numFmtId="4" fontId="0" fillId="0" borderId="0" xfId="0" applyNumberFormat="1" applyAlignment="1">
      <alignment horizontal="center"/>
    </xf>
    <xf numFmtId="0" fontId="0" fillId="22" borderId="32" xfId="0" applyFill="1" applyBorder="1"/>
    <xf numFmtId="0" fontId="0" fillId="22" borderId="33" xfId="0" applyFill="1" applyBorder="1"/>
    <xf numFmtId="0" fontId="0" fillId="6" borderId="32" xfId="0" applyFill="1" applyBorder="1"/>
    <xf numFmtId="0" fontId="78" fillId="6" borderId="36" xfId="0" applyFont="1" applyFill="1" applyBorder="1" applyAlignment="1">
      <alignment horizontal="right"/>
    </xf>
    <xf numFmtId="0" fontId="78" fillId="6" borderId="39" xfId="0" applyFont="1" applyFill="1" applyBorder="1" applyAlignment="1">
      <alignment horizontal="right"/>
    </xf>
    <xf numFmtId="0" fontId="77" fillId="2" borderId="42" xfId="0" applyFont="1" applyFill="1" applyBorder="1" applyAlignment="1">
      <alignment horizontal="center" vertical="top" wrapText="1"/>
    </xf>
    <xf numFmtId="0" fontId="79" fillId="6" borderId="32" xfId="0" applyFont="1" applyFill="1" applyBorder="1" applyAlignment="1">
      <alignment horizontal="left"/>
    </xf>
    <xf numFmtId="1" fontId="0" fillId="0" borderId="0" xfId="0" applyNumberFormat="1"/>
    <xf numFmtId="0" fontId="0" fillId="6" borderId="39" xfId="0" applyFill="1" applyBorder="1" applyAlignment="1">
      <alignment horizontal="left"/>
    </xf>
    <xf numFmtId="0" fontId="6" fillId="23" borderId="3" xfId="0" applyFont="1" applyFill="1" applyBorder="1" applyAlignment="1">
      <alignment wrapText="1"/>
    </xf>
    <xf numFmtId="0" fontId="82" fillId="0" borderId="0" xfId="0" applyFont="1"/>
    <xf numFmtId="0" fontId="0" fillId="25" borderId="1" xfId="0" applyNumberFormat="1" applyFont="1" applyFill="1" applyBorder="1" applyAlignment="1">
      <alignment horizontal="center" vertical="center" wrapText="1"/>
    </xf>
    <xf numFmtId="0" fontId="57" fillId="25" borderId="0" xfId="0" applyFont="1" applyFill="1"/>
    <xf numFmtId="166" fontId="51" fillId="0" borderId="0" xfId="0" applyNumberFormat="1" applyFont="1" applyFill="1" applyAlignment="1">
      <alignment horizontal="right"/>
    </xf>
    <xf numFmtId="1" fontId="51" fillId="0" borderId="0" xfId="0" applyNumberFormat="1" applyFont="1" applyFill="1"/>
    <xf numFmtId="7" fontId="51" fillId="0" borderId="0" xfId="0" applyNumberFormat="1" applyFont="1" applyFill="1"/>
    <xf numFmtId="4" fontId="0" fillId="6" borderId="34" xfId="0" applyNumberFormat="1" applyFill="1" applyBorder="1" applyAlignment="1">
      <alignment horizontal="center"/>
    </xf>
    <xf numFmtId="4" fontId="0" fillId="6" borderId="32" xfId="0" applyNumberFormat="1" applyFill="1" applyBorder="1" applyAlignment="1">
      <alignment horizontal="center"/>
    </xf>
    <xf numFmtId="4" fontId="0" fillId="6" borderId="35" xfId="0" applyNumberFormat="1" applyFill="1" applyBorder="1" applyAlignment="1">
      <alignment horizontal="center"/>
    </xf>
    <xf numFmtId="4" fontId="0" fillId="6" borderId="43" xfId="0" applyNumberFormat="1" applyFill="1" applyBorder="1" applyAlignment="1">
      <alignment horizontal="center"/>
    </xf>
    <xf numFmtId="168" fontId="33" fillId="6" borderId="45" xfId="1" applyFill="1" applyBorder="1" applyAlignment="1">
      <alignment horizontal="center"/>
    </xf>
    <xf numFmtId="4" fontId="0" fillId="6" borderId="10" xfId="0" applyNumberFormat="1" applyFill="1" applyBorder="1" applyAlignment="1">
      <alignment horizontal="center"/>
    </xf>
    <xf numFmtId="44" fontId="0" fillId="6" borderId="10" xfId="17" applyFont="1" applyFill="1" applyBorder="1"/>
    <xf numFmtId="4" fontId="0" fillId="20" borderId="32" xfId="0" applyNumberFormat="1" applyFill="1" applyBorder="1" applyAlignment="1">
      <alignment horizontal="center"/>
    </xf>
    <xf numFmtId="4" fontId="0" fillId="20" borderId="33" xfId="0" applyNumberFormat="1" applyFill="1" applyBorder="1" applyAlignment="1">
      <alignment horizontal="center"/>
    </xf>
    <xf numFmtId="4" fontId="0" fillId="20" borderId="37" xfId="0" applyNumberFormat="1" applyFill="1" applyBorder="1" applyAlignment="1">
      <alignment horizontal="center"/>
    </xf>
    <xf numFmtId="4" fontId="0" fillId="20" borderId="36" xfId="0" applyNumberFormat="1" applyFill="1" applyBorder="1" applyAlignment="1">
      <alignment horizontal="center"/>
    </xf>
    <xf numFmtId="4" fontId="0" fillId="20" borderId="38" xfId="0" applyNumberFormat="1" applyFill="1" applyBorder="1" applyAlignment="1">
      <alignment horizontal="center"/>
    </xf>
    <xf numFmtId="4" fontId="0" fillId="20" borderId="40" xfId="0" applyNumberFormat="1" applyFill="1" applyBorder="1" applyAlignment="1">
      <alignment horizontal="center"/>
    </xf>
    <xf numFmtId="4" fontId="0" fillId="20" borderId="39" xfId="0" applyNumberFormat="1" applyFill="1" applyBorder="1" applyAlignment="1">
      <alignment horizontal="center"/>
    </xf>
    <xf numFmtId="4" fontId="0" fillId="20" borderId="41" xfId="0" applyNumberFormat="1" applyFill="1" applyBorder="1" applyAlignment="1">
      <alignment horizontal="center"/>
    </xf>
    <xf numFmtId="10" fontId="75" fillId="20" borderId="40" xfId="1" applyNumberFormat="1" applyFont="1" applyFill="1" applyBorder="1" applyAlignment="1">
      <alignment horizontal="center"/>
    </xf>
    <xf numFmtId="168" fontId="33" fillId="20" borderId="39" xfId="1" applyFill="1" applyBorder="1" applyAlignment="1">
      <alignment horizontal="center"/>
    </xf>
    <xf numFmtId="168" fontId="33" fillId="20" borderId="41" xfId="1" applyFill="1" applyBorder="1" applyAlignment="1">
      <alignment horizontal="center"/>
    </xf>
    <xf numFmtId="168" fontId="33" fillId="20" borderId="44" xfId="1" applyFill="1" applyBorder="1" applyAlignment="1">
      <alignment horizontal="center"/>
    </xf>
    <xf numFmtId="168" fontId="33" fillId="20" borderId="46" xfId="1" applyFill="1" applyBorder="1" applyAlignment="1">
      <alignment horizontal="center"/>
    </xf>
    <xf numFmtId="10" fontId="75" fillId="20" borderId="47" xfId="1" applyNumberFormat="1" applyFont="1" applyFill="1" applyBorder="1" applyAlignment="1">
      <alignment horizontal="center"/>
    </xf>
    <xf numFmtId="168" fontId="33" fillId="20" borderId="27" xfId="1" applyFill="1" applyBorder="1" applyAlignment="1">
      <alignment horizontal="center"/>
    </xf>
    <xf numFmtId="168" fontId="33" fillId="20" borderId="47" xfId="1" applyFill="1" applyBorder="1" applyAlignment="1">
      <alignment horizontal="center"/>
    </xf>
    <xf numFmtId="168" fontId="33" fillId="20" borderId="48" xfId="1" applyFill="1" applyBorder="1" applyAlignment="1">
      <alignment horizontal="center"/>
    </xf>
    <xf numFmtId="0" fontId="0" fillId="6" borderId="10" xfId="0" applyFill="1" applyBorder="1"/>
    <xf numFmtId="0" fontId="39" fillId="0" borderId="0" xfId="0" applyFont="1" applyFill="1" applyAlignment="1">
      <alignment horizontal="left" vertical="center" wrapText="1"/>
    </xf>
    <xf numFmtId="0" fontId="35" fillId="2" borderId="1" xfId="0" applyFont="1" applyFill="1" applyBorder="1" applyAlignment="1">
      <alignment wrapText="1"/>
    </xf>
    <xf numFmtId="0" fontId="35" fillId="2" borderId="0" xfId="0" applyFont="1" applyFill="1" applyBorder="1" applyAlignment="1">
      <alignment wrapText="1"/>
    </xf>
    <xf numFmtId="0" fontId="9" fillId="2" borderId="30" xfId="0" applyFont="1" applyFill="1" applyBorder="1" applyAlignment="1">
      <alignment horizontal="left" vertical="top"/>
    </xf>
    <xf numFmtId="0" fontId="9" fillId="2" borderId="31" xfId="0" applyFont="1" applyFill="1" applyBorder="1" applyAlignment="1">
      <alignment horizontal="left" vertical="top"/>
    </xf>
    <xf numFmtId="0" fontId="32" fillId="0" borderId="1" xfId="0" applyFont="1" applyBorder="1" applyAlignment="1">
      <alignment horizontal="left" vertical="top"/>
    </xf>
    <xf numFmtId="0" fontId="0" fillId="0" borderId="1" xfId="0" applyFont="1" applyBorder="1" applyAlignment="1">
      <alignment horizontal="left" vertical="center" wrapText="1"/>
    </xf>
    <xf numFmtId="0" fontId="30" fillId="0" borderId="0" xfId="0" applyFont="1" applyBorder="1" applyAlignment="1">
      <alignment horizontal="left" vertical="center" wrapText="1"/>
    </xf>
    <xf numFmtId="0" fontId="19" fillId="5"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14" xfId="0" applyFont="1" applyBorder="1" applyAlignment="1">
      <alignment horizontal="center" vertical="center" wrapText="1"/>
    </xf>
    <xf numFmtId="0" fontId="43" fillId="0" borderId="0" xfId="0" applyFont="1" applyBorder="1" applyAlignment="1">
      <alignment horizontal="center" vertical="center" wrapText="1"/>
    </xf>
    <xf numFmtId="0" fontId="20" fillId="5" borderId="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6" borderId="11" xfId="0" applyFont="1" applyFill="1" applyBorder="1" applyAlignment="1">
      <alignment horizontal="center" vertical="center"/>
    </xf>
    <xf numFmtId="0" fontId="20" fillId="6" borderId="9" xfId="0" applyFont="1" applyFill="1" applyBorder="1" applyAlignment="1">
      <alignment horizontal="center" vertical="center"/>
    </xf>
    <xf numFmtId="0" fontId="37" fillId="0" borderId="4" xfId="0" applyFont="1" applyBorder="1" applyAlignment="1">
      <alignment horizontal="left" vertical="top" wrapText="1"/>
    </xf>
    <xf numFmtId="0" fontId="37" fillId="0" borderId="0" xfId="0" applyFont="1" applyBorder="1" applyAlignment="1">
      <alignment horizontal="left" vertical="top" wrapText="1"/>
    </xf>
    <xf numFmtId="49" fontId="8" fillId="2" borderId="1" xfId="0" applyNumberFormat="1"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3" borderId="1" xfId="0" applyFont="1" applyFill="1" applyBorder="1" applyAlignment="1">
      <alignment horizontal="left" vertical="top"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0" xfId="0" applyFont="1" applyFill="1" applyBorder="1" applyAlignment="1">
      <alignment horizontal="left" vertical="top" wrapText="1"/>
    </xf>
    <xf numFmtId="0" fontId="20" fillId="3" borderId="9" xfId="0" applyFont="1" applyFill="1" applyBorder="1" applyAlignment="1">
      <alignment horizontal="left" vertical="top" wrapText="1"/>
    </xf>
    <xf numFmtId="0" fontId="0" fillId="3" borderId="0" xfId="0" applyFont="1" applyFill="1" applyBorder="1" applyAlignment="1">
      <alignment horizontal="left" vertical="center" wrapText="1"/>
    </xf>
    <xf numFmtId="0" fontId="0" fillId="3" borderId="9" xfId="0" applyFont="1" applyFill="1" applyBorder="1" applyAlignment="1">
      <alignment horizontal="left" vertical="center" wrapText="1"/>
    </xf>
    <xf numFmtId="49" fontId="8" fillId="2" borderId="4" xfId="0" applyNumberFormat="1" applyFont="1" applyFill="1" applyBorder="1" applyAlignment="1">
      <alignment horizontal="left" vertical="center" wrapText="1"/>
    </xf>
    <xf numFmtId="49" fontId="8" fillId="2" borderId="0" xfId="0" applyNumberFormat="1" applyFont="1" applyFill="1" applyBorder="1" applyAlignment="1">
      <alignment horizontal="left" vertical="center" wrapText="1"/>
    </xf>
    <xf numFmtId="49" fontId="15" fillId="0" borderId="0" xfId="0" applyNumberFormat="1" applyFont="1" applyBorder="1" applyAlignment="1">
      <alignment horizontal="left" vertical="center" wrapText="1"/>
    </xf>
    <xf numFmtId="49" fontId="35" fillId="2" borderId="1" xfId="0" applyNumberFormat="1" applyFont="1" applyFill="1" applyBorder="1" applyAlignment="1">
      <alignment horizontal="center" vertical="center" wrapText="1"/>
    </xf>
    <xf numFmtId="0" fontId="35" fillId="2" borderId="1" xfId="0" applyNumberFormat="1" applyFont="1" applyFill="1" applyBorder="1" applyAlignment="1">
      <alignment horizontal="center" vertical="center" wrapText="1"/>
    </xf>
    <xf numFmtId="49" fontId="35" fillId="2" borderId="5" xfId="0" applyNumberFormat="1" applyFont="1" applyFill="1" applyBorder="1" applyAlignment="1">
      <alignment horizontal="center" vertical="center" wrapText="1"/>
    </xf>
    <xf numFmtId="49" fontId="35" fillId="2" borderId="6" xfId="0" applyNumberFormat="1" applyFont="1" applyFill="1" applyBorder="1" applyAlignment="1">
      <alignment horizontal="center" vertical="center" wrapText="1"/>
    </xf>
    <xf numFmtId="49" fontId="69" fillId="2" borderId="5" xfId="0" applyNumberFormat="1" applyFont="1" applyFill="1" applyBorder="1" applyAlignment="1">
      <alignment horizontal="center" vertical="center" wrapText="1"/>
    </xf>
    <xf numFmtId="49" fontId="69" fillId="2" borderId="6" xfId="0" applyNumberFormat="1" applyFont="1" applyFill="1" applyBorder="1" applyAlignment="1">
      <alignment horizontal="center" vertical="center" wrapText="1"/>
    </xf>
    <xf numFmtId="0" fontId="35" fillId="2" borderId="11" xfId="0" applyNumberFormat="1" applyFont="1" applyFill="1" applyBorder="1" applyAlignment="1">
      <alignment horizontal="center" vertical="center" wrapText="1"/>
    </xf>
    <xf numFmtId="0" fontId="35" fillId="2" borderId="9" xfId="0" applyNumberFormat="1" applyFont="1" applyFill="1" applyBorder="1" applyAlignment="1">
      <alignment horizontal="center" vertical="center" wrapText="1"/>
    </xf>
    <xf numFmtId="0" fontId="20" fillId="3" borderId="3" xfId="0" applyNumberFormat="1" applyFont="1" applyFill="1" applyBorder="1" applyAlignment="1">
      <alignment horizontal="left" vertical="center" wrapText="1"/>
    </xf>
    <xf numFmtId="0" fontId="20" fillId="3" borderId="8" xfId="0" applyNumberFormat="1" applyFont="1" applyFill="1" applyBorder="1" applyAlignment="1">
      <alignment horizontal="left" vertical="center" wrapText="1"/>
    </xf>
    <xf numFmtId="0" fontId="20" fillId="3" borderId="0"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20" fillId="3" borderId="0" xfId="0" applyNumberFormat="1" applyFont="1" applyFill="1" applyBorder="1" applyAlignment="1">
      <alignment horizontal="left" vertical="center" wrapText="1"/>
    </xf>
    <xf numFmtId="0" fontId="20" fillId="3" borderId="14" xfId="0" applyNumberFormat="1" applyFont="1" applyFill="1" applyBorder="1" applyAlignment="1">
      <alignment horizontal="left" vertical="center" wrapText="1"/>
    </xf>
    <xf numFmtId="0" fontId="20" fillId="3" borderId="9" xfId="0" applyNumberFormat="1" applyFont="1" applyFill="1" applyBorder="1" applyAlignment="1">
      <alignment horizontal="left" vertical="center" wrapText="1"/>
    </xf>
    <xf numFmtId="0" fontId="20" fillId="3" borderId="17" xfId="0" applyNumberFormat="1" applyFont="1" applyFill="1" applyBorder="1" applyAlignment="1">
      <alignment horizontal="left" vertical="center" wrapText="1"/>
    </xf>
    <xf numFmtId="0" fontId="59" fillId="22" borderId="15" xfId="0" applyFont="1" applyFill="1" applyBorder="1" applyAlignment="1">
      <alignment horizontal="center" vertical="center" wrapText="1"/>
    </xf>
    <xf numFmtId="0" fontId="59" fillId="22" borderId="16" xfId="0" applyFont="1" applyFill="1" applyBorder="1" applyAlignment="1">
      <alignment horizontal="center" vertical="center" wrapText="1"/>
    </xf>
    <xf numFmtId="0" fontId="67" fillId="0" borderId="0" xfId="0" applyFont="1" applyAlignment="1">
      <alignment horizontal="justify" vertical="center"/>
    </xf>
    <xf numFmtId="0" fontId="59" fillId="20" borderId="15" xfId="0" applyFont="1" applyFill="1" applyBorder="1" applyAlignment="1">
      <alignment horizontal="center" vertical="center" wrapText="1"/>
    </xf>
    <xf numFmtId="0" fontId="59" fillId="20" borderId="16" xfId="0" applyFont="1" applyFill="1" applyBorder="1" applyAlignment="1">
      <alignment horizontal="center" vertical="center" wrapText="1"/>
    </xf>
    <xf numFmtId="0" fontId="0" fillId="20" borderId="15" xfId="0" applyFill="1" applyBorder="1" applyAlignment="1">
      <alignment horizontal="center"/>
    </xf>
    <xf numFmtId="0" fontId="0" fillId="20" borderId="16" xfId="0" applyFill="1" applyBorder="1" applyAlignment="1">
      <alignment horizontal="center"/>
    </xf>
    <xf numFmtId="0" fontId="0" fillId="22" borderId="15" xfId="0" applyFill="1" applyBorder="1" applyAlignment="1">
      <alignment horizontal="center"/>
    </xf>
    <xf numFmtId="0" fontId="0" fillId="22" borderId="16" xfId="0" applyFill="1" applyBorder="1" applyAlignment="1">
      <alignment horizontal="center"/>
    </xf>
    <xf numFmtId="0" fontId="57" fillId="22" borderId="15" xfId="0" applyFont="1" applyFill="1" applyBorder="1" applyAlignment="1">
      <alignment horizontal="center"/>
    </xf>
    <xf numFmtId="0" fontId="57" fillId="22" borderId="16" xfId="0" applyFont="1" applyFill="1" applyBorder="1" applyAlignment="1">
      <alignment horizontal="center"/>
    </xf>
    <xf numFmtId="0" fontId="63" fillId="0" borderId="22" xfId="0" applyFont="1" applyBorder="1" applyAlignment="1">
      <alignment horizontal="left" wrapText="1"/>
    </xf>
    <xf numFmtId="0" fontId="63" fillId="0" borderId="0" xfId="0" applyFont="1" applyBorder="1" applyAlignment="1">
      <alignment horizontal="left" wrapText="1"/>
    </xf>
    <xf numFmtId="171" fontId="1" fillId="0" borderId="10" xfId="6" applyNumberFormat="1" applyFont="1" applyBorder="1" applyAlignment="1">
      <alignment horizontal="left"/>
    </xf>
    <xf numFmtId="171" fontId="3" fillId="0" borderId="10" xfId="6" applyNumberFormat="1" applyFont="1" applyBorder="1" applyAlignment="1">
      <alignment horizontal="left"/>
    </xf>
    <xf numFmtId="0" fontId="63" fillId="0" borderId="23" xfId="0" applyFont="1" applyBorder="1" applyAlignment="1">
      <alignment horizontal="left" vertical="center"/>
    </xf>
    <xf numFmtId="0" fontId="63" fillId="0" borderId="24" xfId="0" applyFont="1" applyBorder="1" applyAlignment="1">
      <alignment horizontal="left" vertical="center"/>
    </xf>
    <xf numFmtId="0" fontId="2" fillId="0" borderId="10" xfId="6" applyFont="1" applyFill="1" applyBorder="1" applyAlignment="1">
      <alignment horizontal="left" wrapText="1"/>
    </xf>
    <xf numFmtId="0" fontId="3" fillId="0" borderId="10" xfId="6" applyFont="1" applyFill="1" applyBorder="1" applyAlignment="1">
      <alignment horizontal="left" wrapText="1"/>
    </xf>
    <xf numFmtId="0" fontId="57" fillId="0" borderId="10" xfId="6" applyFont="1" applyBorder="1" applyAlignment="1">
      <alignment horizontal="left"/>
    </xf>
    <xf numFmtId="0" fontId="3" fillId="0" borderId="10" xfId="6" applyFont="1" applyFill="1" applyBorder="1" applyAlignment="1">
      <alignment horizontal="left"/>
    </xf>
    <xf numFmtId="0" fontId="66" fillId="0" borderId="0" xfId="0" applyFont="1" applyAlignment="1">
      <alignment horizontal="justify" vertical="center" wrapText="1"/>
    </xf>
    <xf numFmtId="49" fontId="8" fillId="2" borderId="4" xfId="0" applyNumberFormat="1" applyFont="1" applyFill="1" applyBorder="1" applyAlignment="1">
      <alignment horizontal="center" vertical="center" wrapText="1"/>
    </xf>
    <xf numFmtId="49" fontId="8" fillId="2" borderId="0" xfId="0" applyNumberFormat="1" applyFont="1" applyFill="1" applyBorder="1" applyAlignment="1">
      <alignment horizontal="center" vertical="center" wrapText="1"/>
    </xf>
    <xf numFmtId="49" fontId="26" fillId="2" borderId="11" xfId="0" applyNumberFormat="1" applyFont="1" applyFill="1" applyBorder="1" applyAlignment="1">
      <alignment horizontal="center" vertical="center" wrapText="1"/>
    </xf>
    <xf numFmtId="49" fontId="26" fillId="2" borderId="9" xfId="0" applyNumberFormat="1" applyFont="1" applyFill="1" applyBorder="1" applyAlignment="1">
      <alignment horizontal="center" vertical="center" wrapText="1"/>
    </xf>
    <xf numFmtId="0" fontId="44" fillId="4" borderId="10"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8" fillId="2" borderId="18"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wrapText="1"/>
    </xf>
    <xf numFmtId="0" fontId="13" fillId="0" borderId="0" xfId="0" applyFont="1" applyAlignment="1">
      <alignment horizontal="center" wrapText="1"/>
    </xf>
    <xf numFmtId="0" fontId="44" fillId="4" borderId="15" xfId="0" applyFont="1" applyFill="1" applyBorder="1" applyAlignment="1">
      <alignment horizontal="left" vertical="center" wrapText="1"/>
    </xf>
    <xf numFmtId="0" fontId="44" fillId="4" borderId="16" xfId="0" applyFont="1" applyFill="1" applyBorder="1" applyAlignment="1">
      <alignment horizontal="left" vertical="center" wrapText="1"/>
    </xf>
    <xf numFmtId="0" fontId="45" fillId="5" borderId="15" xfId="0" applyFont="1" applyFill="1" applyBorder="1" applyAlignment="1">
      <alignment horizontal="left" vertical="center" wrapText="1"/>
    </xf>
    <xf numFmtId="0" fontId="45" fillId="5" borderId="16" xfId="0" applyFont="1" applyFill="1" applyBorder="1" applyAlignment="1">
      <alignment horizontal="left" vertical="center" wrapText="1"/>
    </xf>
    <xf numFmtId="0" fontId="46" fillId="5" borderId="15"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35" fillId="2" borderId="3" xfId="0" applyNumberFormat="1" applyFont="1" applyFill="1" applyBorder="1" applyAlignment="1">
      <alignment horizontal="center" vertical="center" wrapText="1"/>
    </xf>
    <xf numFmtId="0" fontId="35" fillId="2" borderId="7" xfId="0" applyNumberFormat="1" applyFont="1" applyFill="1" applyBorder="1" applyAlignment="1">
      <alignment horizontal="center" vertical="center" wrapText="1"/>
    </xf>
    <xf numFmtId="0" fontId="35" fillId="2" borderId="8" xfId="0" applyNumberFormat="1" applyFont="1" applyFill="1" applyBorder="1" applyAlignment="1">
      <alignment horizontal="center" vertical="center" wrapText="1"/>
    </xf>
    <xf numFmtId="0" fontId="35" fillId="2" borderId="10" xfId="0" applyFont="1" applyFill="1" applyBorder="1" applyAlignment="1">
      <alignment horizontal="center" vertical="top" wrapText="1"/>
    </xf>
    <xf numFmtId="0" fontId="37" fillId="0" borderId="15" xfId="0" applyFont="1" applyBorder="1" applyAlignment="1">
      <alignment horizontal="left" vertical="center" wrapText="1"/>
    </xf>
    <xf numFmtId="0" fontId="37" fillId="0" borderId="16" xfId="0" applyFont="1" applyBorder="1" applyAlignment="1">
      <alignment horizontal="left" vertical="center" wrapText="1"/>
    </xf>
    <xf numFmtId="0" fontId="37" fillId="0" borderId="15" xfId="0" applyFont="1" applyBorder="1" applyAlignment="1">
      <alignment horizontal="left" vertical="center"/>
    </xf>
    <xf numFmtId="0" fontId="37" fillId="0" borderId="16" xfId="0" applyFont="1" applyBorder="1" applyAlignment="1">
      <alignment horizontal="left" vertical="center"/>
    </xf>
    <xf numFmtId="0" fontId="31" fillId="0" borderId="15" xfId="0" applyFont="1" applyBorder="1" applyAlignment="1">
      <alignment horizontal="left" vertical="center" wrapText="1"/>
    </xf>
    <xf numFmtId="0" fontId="31" fillId="0" borderId="16" xfId="0" applyFont="1" applyBorder="1" applyAlignment="1">
      <alignment horizontal="left" vertical="center" wrapText="1"/>
    </xf>
    <xf numFmtId="0" fontId="20" fillId="5" borderId="4" xfId="0" applyFont="1" applyFill="1" applyBorder="1" applyAlignment="1">
      <alignment horizontal="left" vertical="top" wrapText="1"/>
    </xf>
    <xf numFmtId="0" fontId="20" fillId="5" borderId="14" xfId="0" applyFont="1" applyFill="1" applyBorder="1" applyAlignment="1">
      <alignment horizontal="left" vertical="top" wrapText="1"/>
    </xf>
    <xf numFmtId="0" fontId="18" fillId="6" borderId="10" xfId="0" applyFont="1" applyFill="1" applyBorder="1" applyAlignment="1">
      <alignment horizont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35" fillId="2" borderId="12" xfId="0" applyNumberFormat="1" applyFont="1" applyFill="1" applyBorder="1" applyAlignment="1">
      <alignment horizontal="center" vertical="center" wrapText="1"/>
    </xf>
    <xf numFmtId="0" fontId="35" fillId="2" borderId="13" xfId="0" applyNumberFormat="1" applyFont="1" applyFill="1" applyBorder="1" applyAlignment="1">
      <alignment horizontal="center" vertical="center" wrapText="1"/>
    </xf>
  </cellXfs>
  <cellStyles count="21">
    <cellStyle name="Catégorie de la table dynamique" xfId="2" xr:uid="{00000000-0005-0000-0000-000000000000}"/>
    <cellStyle name="Champ de la table dynamique" xfId="3" xr:uid="{00000000-0005-0000-0000-000001000000}"/>
    <cellStyle name="Coin de la table dynamique" xfId="4" xr:uid="{00000000-0005-0000-0000-000002000000}"/>
    <cellStyle name="Euro" xfId="5" xr:uid="{00000000-0005-0000-0000-000003000000}"/>
    <cellStyle name="Milliers" xfId="20" builtinId="3"/>
    <cellStyle name="Monétaire" xfId="17" builtinId="4"/>
    <cellStyle name="Normal" xfId="0" builtinId="0"/>
    <cellStyle name="Normal 2" xfId="6" xr:uid="{00000000-0005-0000-0000-000006000000}"/>
    <cellStyle name="Normal 3" xfId="18" xr:uid="{00000000-0005-0000-0000-000007000000}"/>
    <cellStyle name="Normal 9" xfId="7" xr:uid="{00000000-0005-0000-0000-000008000000}"/>
    <cellStyle name="Normal_couts individualisés 2004final" xfId="19" xr:uid="{00000000-0005-0000-0000-000009000000}"/>
    <cellStyle name="Pourcentage" xfId="1" builtinId="5"/>
    <cellStyle name="Résultat de la table dynamique" xfId="8" xr:uid="{00000000-0005-0000-0000-00000B000000}"/>
    <cellStyle name="Table du pilote - Catégorie" xfId="9" xr:uid="{00000000-0005-0000-0000-00000C000000}"/>
    <cellStyle name="Table du pilote - Champ" xfId="10" xr:uid="{00000000-0005-0000-0000-00000D000000}"/>
    <cellStyle name="Table du pilote - Coin" xfId="11" xr:uid="{00000000-0005-0000-0000-00000E000000}"/>
    <cellStyle name="Table du pilote - Résultat" xfId="12" xr:uid="{00000000-0005-0000-0000-00000F000000}"/>
    <cellStyle name="Table du pilote - Titre" xfId="13" xr:uid="{00000000-0005-0000-0000-000010000000}"/>
    <cellStyle name="Table du pilote - Valeur" xfId="14" xr:uid="{00000000-0005-0000-0000-000011000000}"/>
    <cellStyle name="Titre de la table dynamique" xfId="15" xr:uid="{00000000-0005-0000-0000-000012000000}"/>
    <cellStyle name="Valeur de la table dynamique" xfId="16"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CCCCC"/>
      <rgbColor rgb="00669966"/>
      <rgbColor rgb="009999FF"/>
      <rgbColor rgb="00ED1C24"/>
      <rgbColor rgb="00FFFFCC"/>
      <rgbColor rgb="00EEEEEE"/>
      <rgbColor rgb="00660066"/>
      <rgbColor rgb="00FF8080"/>
      <rgbColor rgb="000066CC"/>
      <rgbColor rgb="00ADC5E7"/>
      <rgbColor rgb="00000080"/>
      <rgbColor rgb="00FF00FF"/>
      <rgbColor rgb="00FFFF00"/>
      <rgbColor rgb="0000FFFF"/>
      <rgbColor rgb="009900FF"/>
      <rgbColor rgb="00800000"/>
      <rgbColor rgb="00008080"/>
      <rgbColor rgb="000000FF"/>
      <rgbColor rgb="0000CCFF"/>
      <rgbColor rgb="00E6E6FF"/>
      <rgbColor rgb="00CCFFCC"/>
      <rgbColor rgb="00FFCCFF"/>
      <rgbColor rgb="0083CAFF"/>
      <rgbColor rgb="00FF99FF"/>
      <rgbColor rgb="00CC99FF"/>
      <rgbColor rgb="00DDDDDD"/>
      <rgbColor rgb="003366FF"/>
      <rgbColor rgb="0033CCCC"/>
      <rgbColor rgb="0099FF99"/>
      <rgbColor rgb="00FFCC00"/>
      <rgbColor rgb="00FF9900"/>
      <rgbColor rgb="00FF3333"/>
      <rgbColor rgb="00666666"/>
      <rgbColor rgb="00999999"/>
      <rgbColor rgb="00003366"/>
      <rgbColor rgb="00339966"/>
      <rgbColor rgb="00000001"/>
      <rgbColor rgb="00333300"/>
      <rgbColor rgb="00CE181E"/>
      <rgbColor rgb="00993366"/>
      <rgbColor rgb="00333399"/>
      <rgbColor rgb="00333333"/>
    </indexedColors>
    <mruColors>
      <color rgb="FFCCCCFF"/>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74084</xdr:colOff>
      <xdr:row>32</xdr:row>
      <xdr:rowOff>158750</xdr:rowOff>
    </xdr:from>
    <xdr:to>
      <xdr:col>7</xdr:col>
      <xdr:colOff>4233</xdr:colOff>
      <xdr:row>35</xdr:row>
      <xdr:rowOff>42333</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6627284" y="7778750"/>
          <a:ext cx="2072216" cy="467783"/>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fr-FR" sz="1100"/>
            <a:t>3 -Compléter les taux des financeurs hors Etat MAA </a:t>
          </a:r>
        </a:p>
      </xdr:txBody>
    </xdr:sp>
    <xdr:clientData/>
  </xdr:twoCellAnchor>
  <xdr:twoCellAnchor>
    <xdr:from>
      <xdr:col>4</xdr:col>
      <xdr:colOff>177800</xdr:colOff>
      <xdr:row>12</xdr:row>
      <xdr:rowOff>184572</xdr:rowOff>
    </xdr:from>
    <xdr:to>
      <xdr:col>7</xdr:col>
      <xdr:colOff>508000</xdr:colOff>
      <xdr:row>15</xdr:row>
      <xdr:rowOff>0</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5571067" y="3080172"/>
          <a:ext cx="3556000" cy="458895"/>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fr-FR" sz="1100"/>
            <a:t>1 -Indiquer</a:t>
          </a:r>
          <a:r>
            <a:rPr lang="fr-FR" sz="1100" baseline="0"/>
            <a:t> le taux d'aide de l'Etat prévu dans l'article 3 de la décision d'attribution de la subvention</a:t>
          </a:r>
          <a:endParaRPr lang="fr-FR" sz="1100"/>
        </a:p>
      </xdr:txBody>
    </xdr:sp>
    <xdr:clientData/>
  </xdr:twoCellAnchor>
  <xdr:twoCellAnchor>
    <xdr:from>
      <xdr:col>3</xdr:col>
      <xdr:colOff>254001</xdr:colOff>
      <xdr:row>25</xdr:row>
      <xdr:rowOff>84666</xdr:rowOff>
    </xdr:from>
    <xdr:to>
      <xdr:col>6</xdr:col>
      <xdr:colOff>262467</xdr:colOff>
      <xdr:row>26</xdr:row>
      <xdr:rowOff>160867</xdr:rowOff>
    </xdr:to>
    <xdr:sp macro="" textlink="">
      <xdr:nvSpPr>
        <xdr:cNvPr id="8" name="ZoneTexte 7">
          <a:extLst>
            <a:ext uri="{FF2B5EF4-FFF2-40B4-BE49-F238E27FC236}">
              <a16:creationId xmlns:a16="http://schemas.microsoft.com/office/drawing/2014/main" id="{00000000-0008-0000-0700-000008000000}"/>
            </a:ext>
          </a:extLst>
        </xdr:cNvPr>
        <xdr:cNvSpPr txBox="1"/>
      </xdr:nvSpPr>
      <xdr:spPr>
        <a:xfrm>
          <a:off x="4563534" y="6121399"/>
          <a:ext cx="3259666" cy="457201"/>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lang="fr-FR" sz="1100"/>
            <a:t>2 -Indiquer</a:t>
          </a:r>
          <a:r>
            <a:rPr lang="fr-FR" sz="1100" baseline="0"/>
            <a:t> l'assiette retenue prévue dans l'annexe de la décision d'attribution de la subvention</a:t>
          </a:r>
          <a:endParaRPr lang="fr-FR"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bine LUSSERT" refreshedDate="44638.84706226852" createdVersion="6" refreshedVersion="6" minRefreshableVersion="3" recordCount="21" xr:uid="{00000000-000A-0000-FFFF-FFFF01000000}">
  <cacheSource type="worksheet">
    <worksheetSource ref="A15:G36" sheet="Modèle déclaration temps"/>
  </cacheSource>
  <cacheFields count="6">
    <cacheField name="Date" numFmtId="14">
      <sharedItems containsNonDate="0" containsString="0" containsBlank="1"/>
    </cacheField>
    <cacheField name="Temps passé* en heures" numFmtId="0">
      <sharedItems containsNonDate="0" containsString="0" containsBlank="1"/>
    </cacheField>
    <cacheField name="Nom du PAEC concerné" numFmtId="0">
      <sharedItems containsNonDate="0" containsString="0" containsBlank="1" count="1">
        <m/>
      </sharedItems>
    </cacheField>
    <cacheField name="Activité type" numFmtId="0">
      <sharedItems containsBlank="1"/>
    </cacheField>
    <cacheField name="Description de l’ activité" numFmtId="0">
      <sharedItems containsNonDate="0" containsString="0" containsBlank="1"/>
    </cacheField>
    <cacheField name="Justificatifs de réalisation de l'opéra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
  <r>
    <m/>
    <m/>
    <x v="0"/>
    <s v="Élaboration PAEC : Autres"/>
    <m/>
    <m/>
  </r>
  <r>
    <m/>
    <m/>
    <x v="0"/>
    <m/>
    <m/>
    <m/>
  </r>
  <r>
    <m/>
    <m/>
    <x v="0"/>
    <m/>
    <m/>
    <m/>
  </r>
  <r>
    <m/>
    <m/>
    <x v="0"/>
    <m/>
    <m/>
    <m/>
  </r>
  <r>
    <m/>
    <m/>
    <x v="0"/>
    <m/>
    <m/>
    <m/>
  </r>
  <r>
    <m/>
    <m/>
    <x v="0"/>
    <m/>
    <m/>
    <m/>
  </r>
  <r>
    <m/>
    <m/>
    <x v="0"/>
    <m/>
    <m/>
    <m/>
  </r>
  <r>
    <m/>
    <m/>
    <x v="0"/>
    <m/>
    <m/>
    <m/>
  </r>
  <r>
    <m/>
    <m/>
    <x v="0"/>
    <m/>
    <m/>
    <m/>
  </r>
  <r>
    <m/>
    <m/>
    <x v="0"/>
    <m/>
    <m/>
    <m/>
  </r>
  <r>
    <m/>
    <m/>
    <x v="0"/>
    <m/>
    <m/>
    <m/>
  </r>
  <r>
    <m/>
    <m/>
    <x v="0"/>
    <m/>
    <m/>
    <m/>
  </r>
  <r>
    <m/>
    <m/>
    <x v="0"/>
    <m/>
    <m/>
    <m/>
  </r>
  <r>
    <m/>
    <m/>
    <x v="0"/>
    <m/>
    <m/>
    <m/>
  </r>
  <r>
    <m/>
    <m/>
    <x v="0"/>
    <m/>
    <m/>
    <m/>
  </r>
  <r>
    <m/>
    <m/>
    <x v="0"/>
    <m/>
    <m/>
    <m/>
  </r>
  <r>
    <m/>
    <m/>
    <x v="0"/>
    <m/>
    <m/>
    <m/>
  </r>
  <r>
    <m/>
    <m/>
    <x v="0"/>
    <m/>
    <m/>
    <m/>
  </r>
  <r>
    <m/>
    <m/>
    <x v="0"/>
    <m/>
    <m/>
    <m/>
  </r>
  <r>
    <m/>
    <m/>
    <x v="0"/>
    <m/>
    <m/>
    <m/>
  </r>
  <r>
    <m/>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eau croisé dynamique1"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43:D45" firstHeaderRow="0" firstDataRow="1" firstDataCol="1"/>
  <pivotFields count="6">
    <pivotField dataField="1" showAll="0"/>
    <pivotField dataField="1" showAll="0"/>
    <pivotField axis="axisRow" showAll="0" defaultSubtotal="0">
      <items count="1">
        <item x="0"/>
      </items>
    </pivotField>
    <pivotField showAll="0"/>
    <pivotField showAll="0"/>
    <pivotField showAll="0" defaultSubtotal="0"/>
  </pivotFields>
  <rowFields count="1">
    <field x="2"/>
  </rowFields>
  <rowItems count="2">
    <i>
      <x/>
    </i>
    <i t="grand">
      <x/>
    </i>
  </rowItems>
  <colFields count="1">
    <field x="-2"/>
  </colFields>
  <colItems count="3">
    <i>
      <x/>
    </i>
    <i i="1">
      <x v="1"/>
    </i>
    <i i="2">
      <x v="2"/>
    </i>
  </colItems>
  <dataFields count="3">
    <dataField name="Somme de Temps passé* en heures" fld="1" baseField="3" baseItem="0"/>
    <dataField name="Min de Date" fld="0" subtotal="min" baseField="3" baseItem="1" numFmtId="14"/>
    <dataField name="Max de Date2" fld="0" subtotal="max" baseField="3" baseItem="1" numFmtId="1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G32"/>
  <sheetViews>
    <sheetView zoomScaleNormal="100" workbookViewId="0">
      <selection activeCell="D11" sqref="D11"/>
    </sheetView>
  </sheetViews>
  <sheetFormatPr baseColWidth="10" defaultColWidth="11" defaultRowHeight="12.75"/>
  <cols>
    <col min="1" max="1" width="39.5703125" customWidth="1"/>
    <col min="2" max="2" width="56" customWidth="1"/>
    <col min="3" max="3" width="3.42578125" customWidth="1"/>
    <col min="4" max="4" width="41.42578125" customWidth="1"/>
    <col min="5" max="5" width="47.5703125" customWidth="1"/>
    <col min="6" max="6" width="16" customWidth="1"/>
    <col min="7" max="7" width="12.5703125" customWidth="1"/>
    <col min="26" max="26" width="26.5703125" customWidth="1"/>
    <col min="27" max="27" width="43.5703125" customWidth="1"/>
    <col min="29" max="29" width="54.5703125" customWidth="1"/>
    <col min="30" max="30" width="33.5703125" customWidth="1"/>
  </cols>
  <sheetData>
    <row r="1" spans="1:7" ht="29.1" customHeight="1">
      <c r="A1" s="268" t="s">
        <v>89</v>
      </c>
      <c r="B1" s="268"/>
      <c r="C1" s="60"/>
      <c r="D1" s="60"/>
      <c r="E1" s="60"/>
    </row>
    <row r="2" spans="1:7" s="1" customFormat="1" ht="14.25">
      <c r="A2" s="65"/>
      <c r="B2" s="66"/>
      <c r="C2" s="60"/>
      <c r="D2" s="60"/>
      <c r="E2" s="60"/>
    </row>
    <row r="3" spans="1:7" ht="32.25" customHeight="1">
      <c r="A3" s="67" t="s">
        <v>59</v>
      </c>
      <c r="B3" s="68" t="s">
        <v>434</v>
      </c>
      <c r="C3" s="57"/>
      <c r="D3" s="60"/>
      <c r="E3" s="60"/>
    </row>
    <row r="4" spans="1:7" ht="21.6" customHeight="1">
      <c r="A4" s="67" t="s">
        <v>0</v>
      </c>
      <c r="B4" s="70" t="s">
        <v>465</v>
      </c>
      <c r="C4" s="57"/>
      <c r="D4" s="69" t="s">
        <v>65</v>
      </c>
      <c r="E4" s="119"/>
    </row>
    <row r="5" spans="1:7" ht="21.6" customHeight="1">
      <c r="A5" s="67" t="s">
        <v>1</v>
      </c>
      <c r="B5" s="116"/>
      <c r="C5" s="57"/>
      <c r="D5" s="69" t="s">
        <v>46</v>
      </c>
      <c r="E5" s="117"/>
    </row>
    <row r="6" spans="1:7" ht="30" customHeight="1">
      <c r="A6" s="67" t="s">
        <v>87</v>
      </c>
      <c r="B6" s="116"/>
      <c r="C6" s="57"/>
      <c r="D6" s="61" t="s">
        <v>47</v>
      </c>
      <c r="E6" s="117"/>
    </row>
    <row r="7" spans="1:7" ht="55.35" customHeight="1">
      <c r="A7" s="57"/>
      <c r="B7" s="57"/>
      <c r="C7" s="57"/>
      <c r="D7" s="71"/>
      <c r="E7" s="267" t="str">
        <f>IF(E6="Non","Ne pas saisir les montants de TVA sollicitant une aide de l'annexe 2","Saisir obligatoirement les montants de TVA sollicitant une aide en annexe 2")</f>
        <v>Saisir obligatoirement les montants de TVA sollicitant une aide en annexe 2</v>
      </c>
      <c r="F7" s="267"/>
    </row>
    <row r="8" spans="1:7" ht="14.25">
      <c r="A8" s="57"/>
      <c r="B8" s="57"/>
      <c r="C8" s="57"/>
      <c r="D8" s="71"/>
      <c r="E8" s="105"/>
      <c r="F8" s="105"/>
    </row>
    <row r="9" spans="1:7" ht="77.25" customHeight="1">
      <c r="A9" s="269" t="s">
        <v>2</v>
      </c>
      <c r="B9" s="269"/>
      <c r="C9" s="57"/>
      <c r="D9" s="106"/>
      <c r="E9" s="108" t="s">
        <v>97</v>
      </c>
      <c r="F9" s="109" t="s">
        <v>98</v>
      </c>
      <c r="G9" s="109" t="s">
        <v>99</v>
      </c>
    </row>
    <row r="10" spans="1:7" ht="14.25">
      <c r="A10" s="60" t="s">
        <v>81</v>
      </c>
      <c r="B10" s="57"/>
      <c r="C10" s="57"/>
      <c r="D10" s="106" t="s">
        <v>66</v>
      </c>
      <c r="E10" s="107">
        <f>5-COUNTBLANK(E11:E15)</f>
        <v>0</v>
      </c>
      <c r="F10" s="107">
        <f>SUM(F11:F15)</f>
        <v>0</v>
      </c>
      <c r="G10" s="107">
        <f>SUM(G11:G15)</f>
        <v>0</v>
      </c>
    </row>
    <row r="11" spans="1:7" ht="14.25">
      <c r="A11" s="57" t="s">
        <v>82</v>
      </c>
      <c r="B11" s="57"/>
      <c r="C11" s="57"/>
      <c r="D11" s="110" t="s">
        <v>339</v>
      </c>
      <c r="E11" s="144"/>
      <c r="F11" s="144"/>
      <c r="G11" s="144"/>
    </row>
    <row r="12" spans="1:7" ht="14.1" customHeight="1">
      <c r="A12" s="111" t="s">
        <v>420</v>
      </c>
      <c r="B12" s="57"/>
      <c r="C12" s="57"/>
      <c r="D12" s="110" t="s">
        <v>340</v>
      </c>
      <c r="E12" s="144"/>
      <c r="F12" s="144"/>
      <c r="G12" s="144"/>
    </row>
    <row r="13" spans="1:7" ht="14.25">
      <c r="A13" s="111" t="s">
        <v>418</v>
      </c>
      <c r="B13" s="57"/>
      <c r="C13" s="57"/>
      <c r="D13" s="110" t="s">
        <v>341</v>
      </c>
      <c r="E13" s="144"/>
      <c r="F13" s="144"/>
      <c r="G13" s="144"/>
    </row>
    <row r="14" spans="1:7" ht="14.25">
      <c r="A14" s="111" t="s">
        <v>431</v>
      </c>
      <c r="B14" s="57"/>
      <c r="C14" s="57"/>
      <c r="D14" s="110" t="s">
        <v>342</v>
      </c>
      <c r="E14" s="144"/>
      <c r="F14" s="144"/>
      <c r="G14" s="144"/>
    </row>
    <row r="15" spans="1:7" ht="15">
      <c r="A15" s="57" t="s">
        <v>85</v>
      </c>
      <c r="B15" s="57"/>
      <c r="C15" s="57"/>
      <c r="D15" s="110" t="s">
        <v>343</v>
      </c>
      <c r="E15" s="144"/>
      <c r="F15" s="144"/>
      <c r="G15" s="144"/>
    </row>
    <row r="16" spans="1:7" ht="15">
      <c r="A16" s="60" t="s">
        <v>86</v>
      </c>
      <c r="B16" s="57"/>
      <c r="C16" s="57"/>
    </row>
    <row r="17" spans="1:6" ht="14.25">
      <c r="B17" s="57"/>
      <c r="C17" s="57"/>
    </row>
    <row r="18" spans="1:6" ht="14.25">
      <c r="B18" s="57"/>
      <c r="C18" s="57"/>
      <c r="D18" s="57"/>
      <c r="F18" s="118" t="str">
        <f>IF(SUM(F11:G15)&gt;0,"Saisir l'annexe 4","")</f>
        <v/>
      </c>
    </row>
    <row r="19" spans="1:6" ht="14.85" customHeight="1">
      <c r="A19" s="57"/>
      <c r="B19" s="57"/>
      <c r="C19" s="57"/>
      <c r="D19" s="57"/>
    </row>
    <row r="20" spans="1:6" ht="15">
      <c r="A20" s="2" t="s">
        <v>3</v>
      </c>
      <c r="B20" s="57"/>
      <c r="C20" s="57"/>
    </row>
    <row r="21" spans="1:6" ht="14.1" customHeight="1">
      <c r="A21" s="153" t="s">
        <v>126</v>
      </c>
      <c r="B21" s="154"/>
      <c r="C21" s="57"/>
    </row>
    <row r="22" spans="1:6" ht="14.25">
      <c r="A22" s="155" t="s">
        <v>72</v>
      </c>
      <c r="B22" s="156"/>
    </row>
    <row r="23" spans="1:6" ht="28.5">
      <c r="A23" s="157" t="s">
        <v>127</v>
      </c>
      <c r="B23" s="158"/>
    </row>
    <row r="25" spans="1:6">
      <c r="A25" s="120" t="s">
        <v>466</v>
      </c>
      <c r="B25" s="216"/>
    </row>
    <row r="32" spans="1:6" ht="14.25">
      <c r="E32" s="57"/>
    </row>
  </sheetData>
  <sheetProtection selectLockedCells="1" selectUnlockedCells="1"/>
  <mergeCells count="3">
    <mergeCell ref="E7:F7"/>
    <mergeCell ref="A1:B1"/>
    <mergeCell ref="A9:B9"/>
  </mergeCells>
  <dataValidations count="1">
    <dataValidation type="list" operator="equal" allowBlank="1" showErrorMessage="1" sqref="E6" xr:uid="{00000000-0002-0000-0000-000000000000}">
      <formula1>"Non,Oui,"</formula1>
      <formula2>0</formula2>
    </dataValidation>
  </dataValidations>
  <pageMargins left="0.23622047244094491" right="0.23622047244094491" top="0.74803149606299213" bottom="0.74803149606299213" header="0.31496062992125984" footer="0.31496062992125984"/>
  <pageSetup paperSize="9" scale="73" firstPageNumber="0" orientation="landscape" horizontalDpi="300" verticalDpi="300" r:id="rId1"/>
  <headerFooter alignWithMargins="0">
    <oddHeader>&amp;RAccueil annexes formulaire demande de paiement - V1 17/08/2023</oddHeader>
  </headerFooter>
  <extLst>
    <ext xmlns:x14="http://schemas.microsoft.com/office/spreadsheetml/2009/9/main" uri="{CCE6A557-97BC-4b89-ADB6-D9C93CAAB3DF}">
      <x14:dataValidations xmlns:xm="http://schemas.microsoft.com/office/excel/2006/main" count="1">
        <x14:dataValidation type="list" operator="equal" allowBlank="1" showErrorMessage="1" xr:uid="{00000000-0002-0000-0000-000001000000}">
          <x14:formula1>
            <xm:f>Paramètres!$C$3:$C$5</xm:f>
          </x14:formula1>
          <xm:sqref>E5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J65536"/>
  <sheetViews>
    <sheetView topLeftCell="B1" zoomScale="90" zoomScaleNormal="90" workbookViewId="0">
      <selection activeCell="B33" sqref="B33"/>
    </sheetView>
  </sheetViews>
  <sheetFormatPr baseColWidth="10" defaultColWidth="11.5703125" defaultRowHeight="17.100000000000001" customHeight="1"/>
  <cols>
    <col min="1" max="1" width="11.5703125" style="26"/>
    <col min="2" max="2" width="66.5703125" style="26" customWidth="1"/>
    <col min="3" max="3" width="21.42578125" style="26" customWidth="1"/>
    <col min="4" max="7" width="11.5703125" style="26"/>
    <col min="8" max="8" width="16.85546875" style="219" bestFit="1" customWidth="1"/>
    <col min="9" max="9" width="11.5703125" style="26"/>
    <col min="10" max="10" width="22.7109375" style="26" customWidth="1"/>
    <col min="11" max="16384" width="11.5703125" style="26"/>
  </cols>
  <sheetData>
    <row r="2" spans="1:10" ht="17.100000000000001" customHeight="1">
      <c r="A2" s="38" t="s">
        <v>6</v>
      </c>
      <c r="B2" s="37" t="s">
        <v>35</v>
      </c>
      <c r="C2" s="37" t="s">
        <v>42</v>
      </c>
      <c r="D2" s="37" t="s">
        <v>67</v>
      </c>
      <c r="E2" s="37" t="s">
        <v>114</v>
      </c>
      <c r="H2" s="37" t="s">
        <v>467</v>
      </c>
      <c r="J2" s="37" t="s">
        <v>407</v>
      </c>
    </row>
    <row r="3" spans="1:10" s="39" customFormat="1" ht="17.100000000000001" customHeight="1">
      <c r="A3">
        <v>2018</v>
      </c>
      <c r="B3" s="99" t="s">
        <v>94</v>
      </c>
      <c r="C3" s="39" t="s">
        <v>39</v>
      </c>
      <c r="D3" s="39" t="s">
        <v>68</v>
      </c>
      <c r="E3" s="39" t="s">
        <v>83</v>
      </c>
      <c r="F3" s="26"/>
      <c r="H3" s="219" t="s">
        <v>195</v>
      </c>
      <c r="I3" s="26"/>
      <c r="J3" s="39" t="s">
        <v>408</v>
      </c>
    </row>
    <row r="4" spans="1:10" s="39" customFormat="1" ht="17.100000000000001" customHeight="1">
      <c r="A4">
        <v>2019</v>
      </c>
      <c r="B4" s="99" t="s">
        <v>91</v>
      </c>
      <c r="C4" s="39" t="s">
        <v>40</v>
      </c>
      <c r="D4" s="39" t="s">
        <v>69</v>
      </c>
      <c r="E4" s="39" t="s">
        <v>113</v>
      </c>
      <c r="F4" s="26"/>
      <c r="H4" s="219" t="s">
        <v>196</v>
      </c>
      <c r="I4" s="26"/>
      <c r="J4" s="39" t="s">
        <v>409</v>
      </c>
    </row>
    <row r="5" spans="1:10" s="39" customFormat="1" ht="17.100000000000001" customHeight="1">
      <c r="A5" s="39">
        <v>2020</v>
      </c>
      <c r="B5" s="99" t="s">
        <v>108</v>
      </c>
      <c r="C5" s="39" t="s">
        <v>41</v>
      </c>
      <c r="D5" s="39" t="s">
        <v>70</v>
      </c>
      <c r="H5" s="219" t="s">
        <v>197</v>
      </c>
      <c r="I5" s="26"/>
      <c r="J5" s="39" t="s">
        <v>410</v>
      </c>
    </row>
    <row r="6" spans="1:10" s="39" customFormat="1" ht="17.100000000000001" customHeight="1">
      <c r="A6">
        <v>2021</v>
      </c>
      <c r="B6" s="99" t="s">
        <v>109</v>
      </c>
      <c r="D6" s="39" t="s">
        <v>71</v>
      </c>
      <c r="H6" s="219" t="s">
        <v>198</v>
      </c>
      <c r="I6" s="26"/>
    </row>
    <row r="7" spans="1:10" s="39" customFormat="1" ht="17.100000000000001" customHeight="1">
      <c r="A7">
        <v>2022</v>
      </c>
      <c r="B7" s="99" t="s">
        <v>92</v>
      </c>
      <c r="D7" s="39" t="s">
        <v>88</v>
      </c>
      <c r="H7" s="219" t="s">
        <v>199</v>
      </c>
      <c r="I7" s="26"/>
    </row>
    <row r="8" spans="1:10" s="39" customFormat="1" ht="17.100000000000001" customHeight="1">
      <c r="A8" s="39">
        <v>2023</v>
      </c>
      <c r="B8" s="99" t="s">
        <v>93</v>
      </c>
      <c r="H8" s="219" t="s">
        <v>217</v>
      </c>
      <c r="I8" s="26"/>
    </row>
    <row r="9" spans="1:10" s="39" customFormat="1" ht="17.100000000000001" customHeight="1">
      <c r="A9">
        <v>2024</v>
      </c>
      <c r="B9" s="99" t="s">
        <v>117</v>
      </c>
      <c r="H9" s="219" t="s">
        <v>218</v>
      </c>
      <c r="I9" s="26"/>
    </row>
    <row r="10" spans="1:10" s="39" customFormat="1" ht="17.100000000000001" customHeight="1">
      <c r="A10">
        <v>2025</v>
      </c>
      <c r="B10" s="99" t="s">
        <v>704</v>
      </c>
      <c r="H10" s="219" t="s">
        <v>219</v>
      </c>
      <c r="I10" s="26"/>
    </row>
    <row r="11" spans="1:10" s="39" customFormat="1" ht="17.100000000000001" customHeight="1">
      <c r="A11" s="39">
        <v>2026</v>
      </c>
      <c r="B11" s="99" t="s">
        <v>95</v>
      </c>
      <c r="H11" s="219" t="s">
        <v>220</v>
      </c>
      <c r="I11" s="26"/>
    </row>
    <row r="12" spans="1:10" s="39" customFormat="1" ht="17.100000000000001" customHeight="1">
      <c r="B12" s="99" t="s">
        <v>96</v>
      </c>
      <c r="H12" s="219" t="s">
        <v>221</v>
      </c>
      <c r="I12" s="26"/>
    </row>
    <row r="13" spans="1:10" s="39" customFormat="1" ht="17.100000000000001" customHeight="1">
      <c r="B13" s="26"/>
      <c r="H13" s="219" t="s">
        <v>222</v>
      </c>
      <c r="I13" s="26"/>
    </row>
    <row r="14" spans="1:10" s="39" customFormat="1" ht="17.100000000000001" customHeight="1">
      <c r="B14" s="26"/>
      <c r="H14" s="219" t="s">
        <v>310</v>
      </c>
      <c r="I14" s="26"/>
    </row>
    <row r="15" spans="1:10" s="39" customFormat="1" ht="17.100000000000001" customHeight="1">
      <c r="B15" s="26"/>
      <c r="H15" s="219" t="s">
        <v>311</v>
      </c>
      <c r="I15" s="26"/>
    </row>
    <row r="16" spans="1:10" s="39" customFormat="1" ht="17.100000000000001" customHeight="1">
      <c r="B16" s="26"/>
      <c r="H16" s="219" t="s">
        <v>312</v>
      </c>
      <c r="I16" s="26"/>
    </row>
    <row r="17" spans="2:9" s="39" customFormat="1" ht="17.100000000000001" customHeight="1">
      <c r="B17" s="26"/>
      <c r="H17" s="219" t="s">
        <v>313</v>
      </c>
      <c r="I17" s="26"/>
    </row>
    <row r="18" spans="2:9" ht="17.100000000000001" customHeight="1">
      <c r="H18" s="219" t="s">
        <v>314</v>
      </c>
    </row>
    <row r="19" spans="2:9" ht="17.100000000000001" customHeight="1">
      <c r="H19" s="219" t="s">
        <v>315</v>
      </c>
    </row>
    <row r="20" spans="2:9" ht="17.100000000000001" customHeight="1">
      <c r="H20" s="219" t="s">
        <v>233</v>
      </c>
    </row>
    <row r="21" spans="2:9" ht="17.100000000000001" customHeight="1">
      <c r="H21" s="219" t="s">
        <v>234</v>
      </c>
    </row>
    <row r="22" spans="2:9" ht="17.100000000000001" customHeight="1">
      <c r="H22" s="219" t="s">
        <v>235</v>
      </c>
    </row>
    <row r="23" spans="2:9" ht="17.100000000000001" customHeight="1">
      <c r="H23" s="219" t="s">
        <v>236</v>
      </c>
    </row>
    <row r="24" spans="2:9" ht="17.100000000000001" customHeight="1">
      <c r="H24" s="219" t="s">
        <v>237</v>
      </c>
    </row>
    <row r="25" spans="2:9" ht="17.100000000000001" customHeight="1">
      <c r="H25" s="219" t="s">
        <v>238</v>
      </c>
    </row>
    <row r="26" spans="2:9" ht="17.100000000000001" customHeight="1">
      <c r="H26" s="219" t="s">
        <v>239</v>
      </c>
    </row>
    <row r="27" spans="2:9" ht="17.100000000000001" customHeight="1">
      <c r="H27" s="219" t="s">
        <v>240</v>
      </c>
    </row>
    <row r="28" spans="2:9" ht="17.100000000000001" customHeight="1">
      <c r="H28" s="219" t="s">
        <v>241</v>
      </c>
    </row>
    <row r="29" spans="2:9" ht="17.100000000000001" customHeight="1">
      <c r="H29" s="219" t="s">
        <v>242</v>
      </c>
    </row>
    <row r="30" spans="2:9" ht="17.100000000000001" customHeight="1">
      <c r="H30" s="219" t="s">
        <v>243</v>
      </c>
    </row>
    <row r="31" spans="2:9" ht="17.100000000000001" customHeight="1">
      <c r="H31" s="219" t="s">
        <v>244</v>
      </c>
    </row>
    <row r="32" spans="2:9" ht="17.100000000000001" customHeight="1">
      <c r="H32" s="39" t="s">
        <v>134</v>
      </c>
    </row>
    <row r="33" spans="8:8" ht="17.100000000000001" customHeight="1">
      <c r="H33" s="39" t="s">
        <v>135</v>
      </c>
    </row>
    <row r="34" spans="8:8" ht="17.100000000000001" customHeight="1">
      <c r="H34" s="39" t="s">
        <v>136</v>
      </c>
    </row>
    <row r="35" spans="8:8" ht="17.100000000000001" customHeight="1">
      <c r="H35" s="39" t="s">
        <v>137</v>
      </c>
    </row>
    <row r="36" spans="8:8" ht="17.100000000000001" customHeight="1">
      <c r="H36" s="39" t="s">
        <v>138</v>
      </c>
    </row>
    <row r="37" spans="8:8" ht="17.100000000000001" customHeight="1">
      <c r="H37" s="219" t="s">
        <v>171</v>
      </c>
    </row>
    <row r="38" spans="8:8" ht="17.100000000000001" customHeight="1">
      <c r="H38" s="39" t="s">
        <v>139</v>
      </c>
    </row>
    <row r="39" spans="8:8" ht="17.100000000000001" customHeight="1">
      <c r="H39" s="39" t="s">
        <v>140</v>
      </c>
    </row>
    <row r="40" spans="8:8" ht="17.100000000000001" customHeight="1">
      <c r="H40" s="39" t="s">
        <v>141</v>
      </c>
    </row>
    <row r="41" spans="8:8" ht="17.100000000000001" customHeight="1">
      <c r="H41" s="39" t="s">
        <v>142</v>
      </c>
    </row>
    <row r="42" spans="8:8" ht="17.100000000000001" customHeight="1">
      <c r="H42" s="39" t="s">
        <v>143</v>
      </c>
    </row>
    <row r="43" spans="8:8" ht="17.100000000000001" customHeight="1">
      <c r="H43" s="39" t="s">
        <v>144</v>
      </c>
    </row>
    <row r="44" spans="8:8" ht="17.100000000000001" customHeight="1">
      <c r="H44" s="39" t="s">
        <v>145</v>
      </c>
    </row>
    <row r="45" spans="8:8" ht="17.100000000000001" customHeight="1">
      <c r="H45" s="39" t="s">
        <v>146</v>
      </c>
    </row>
    <row r="46" spans="8:8" ht="17.100000000000001" customHeight="1">
      <c r="H46" s="39" t="s">
        <v>147</v>
      </c>
    </row>
    <row r="47" spans="8:8" ht="17.100000000000001" customHeight="1">
      <c r="H47" s="39" t="s">
        <v>148</v>
      </c>
    </row>
    <row r="48" spans="8:8" ht="17.100000000000001" customHeight="1">
      <c r="H48" s="219" t="s">
        <v>149</v>
      </c>
    </row>
    <row r="49" spans="8:8" ht="17.100000000000001" customHeight="1">
      <c r="H49" s="219" t="s">
        <v>269</v>
      </c>
    </row>
    <row r="50" spans="8:8" ht="17.100000000000001" customHeight="1">
      <c r="H50" s="219" t="s">
        <v>270</v>
      </c>
    </row>
    <row r="51" spans="8:8" ht="17.100000000000001" customHeight="1">
      <c r="H51" s="219" t="s">
        <v>271</v>
      </c>
    </row>
    <row r="52" spans="8:8" ht="17.100000000000001" customHeight="1">
      <c r="H52" s="219" t="s">
        <v>321</v>
      </c>
    </row>
    <row r="53" spans="8:8" ht="17.100000000000001" customHeight="1">
      <c r="H53" s="219" t="s">
        <v>322</v>
      </c>
    </row>
    <row r="54" spans="8:8" ht="17.100000000000001" customHeight="1">
      <c r="H54" s="219" t="s">
        <v>323</v>
      </c>
    </row>
    <row r="55" spans="8:8" ht="17.100000000000001" customHeight="1">
      <c r="H55" s="219" t="s">
        <v>324</v>
      </c>
    </row>
    <row r="56" spans="8:8" ht="17.100000000000001" customHeight="1">
      <c r="H56" s="219" t="s">
        <v>150</v>
      </c>
    </row>
    <row r="57" spans="8:8" ht="17.100000000000001" customHeight="1">
      <c r="H57" s="219" t="s">
        <v>151</v>
      </c>
    </row>
    <row r="58" spans="8:8" ht="17.100000000000001" customHeight="1">
      <c r="H58" s="219" t="s">
        <v>152</v>
      </c>
    </row>
    <row r="59" spans="8:8" ht="17.100000000000001" customHeight="1">
      <c r="H59" s="219" t="s">
        <v>153</v>
      </c>
    </row>
    <row r="60" spans="8:8" ht="17.100000000000001" customHeight="1">
      <c r="H60" s="219" t="s">
        <v>154</v>
      </c>
    </row>
    <row r="61" spans="8:8" ht="17.100000000000001" customHeight="1">
      <c r="H61" s="219" t="s">
        <v>155</v>
      </c>
    </row>
    <row r="62" spans="8:8" ht="17.100000000000001" customHeight="1">
      <c r="H62" s="219" t="s">
        <v>245</v>
      </c>
    </row>
    <row r="63" spans="8:8" ht="17.100000000000001" customHeight="1">
      <c r="H63" s="219" t="s">
        <v>246</v>
      </c>
    </row>
    <row r="64" spans="8:8" ht="17.100000000000001" customHeight="1">
      <c r="H64" s="219" t="s">
        <v>247</v>
      </c>
    </row>
    <row r="65" spans="8:8" ht="17.100000000000001" customHeight="1">
      <c r="H65" s="219" t="s">
        <v>248</v>
      </c>
    </row>
    <row r="66" spans="8:8" ht="17.100000000000001" customHeight="1">
      <c r="H66" s="219" t="s">
        <v>223</v>
      </c>
    </row>
    <row r="67" spans="8:8" ht="17.100000000000001" customHeight="1">
      <c r="H67" s="219" t="s">
        <v>224</v>
      </c>
    </row>
    <row r="68" spans="8:8" ht="17.100000000000001" customHeight="1">
      <c r="H68" s="219" t="s">
        <v>225</v>
      </c>
    </row>
    <row r="69" spans="8:8" ht="17.100000000000001" customHeight="1">
      <c r="H69" s="219" t="s">
        <v>226</v>
      </c>
    </row>
    <row r="70" spans="8:8" ht="17.100000000000001" customHeight="1">
      <c r="H70" s="219" t="s">
        <v>227</v>
      </c>
    </row>
    <row r="71" spans="8:8" ht="17.100000000000001" customHeight="1">
      <c r="H71" s="219" t="s">
        <v>228</v>
      </c>
    </row>
    <row r="72" spans="8:8" ht="17.100000000000001" customHeight="1">
      <c r="H72" s="219" t="s">
        <v>229</v>
      </c>
    </row>
    <row r="73" spans="8:8" ht="17.100000000000001" customHeight="1">
      <c r="H73" s="219" t="s">
        <v>156</v>
      </c>
    </row>
    <row r="74" spans="8:8" ht="17.100000000000001" customHeight="1">
      <c r="H74" s="219" t="s">
        <v>157</v>
      </c>
    </row>
    <row r="75" spans="8:8" ht="17.100000000000001" customHeight="1">
      <c r="H75" s="219" t="s">
        <v>158</v>
      </c>
    </row>
    <row r="76" spans="8:8" ht="17.100000000000001" customHeight="1">
      <c r="H76" s="219" t="s">
        <v>159</v>
      </c>
    </row>
    <row r="77" spans="8:8" ht="17.100000000000001" customHeight="1">
      <c r="H77" s="219" t="s">
        <v>160</v>
      </c>
    </row>
    <row r="78" spans="8:8" ht="17.100000000000001" customHeight="1">
      <c r="H78" s="219" t="s">
        <v>325</v>
      </c>
    </row>
    <row r="79" spans="8:8" ht="17.100000000000001" customHeight="1">
      <c r="H79" s="219" t="s">
        <v>326</v>
      </c>
    </row>
    <row r="80" spans="8:8" ht="17.100000000000001" customHeight="1">
      <c r="H80" s="219" t="s">
        <v>327</v>
      </c>
    </row>
    <row r="81" spans="8:8" ht="17.100000000000001" customHeight="1">
      <c r="H81" s="219" t="s">
        <v>250</v>
      </c>
    </row>
    <row r="82" spans="8:8" ht="17.100000000000001" customHeight="1">
      <c r="H82" s="219" t="s">
        <v>251</v>
      </c>
    </row>
    <row r="83" spans="8:8" ht="17.100000000000001" customHeight="1">
      <c r="H83" s="219" t="s">
        <v>252</v>
      </c>
    </row>
    <row r="84" spans="8:8" ht="17.100000000000001" customHeight="1">
      <c r="H84" s="219" t="s">
        <v>253</v>
      </c>
    </row>
    <row r="85" spans="8:8" ht="17.100000000000001" customHeight="1">
      <c r="H85" s="219" t="s">
        <v>254</v>
      </c>
    </row>
    <row r="86" spans="8:8" ht="17.100000000000001" customHeight="1">
      <c r="H86" s="219" t="s">
        <v>255</v>
      </c>
    </row>
    <row r="87" spans="8:8" ht="17.100000000000001" customHeight="1">
      <c r="H87" s="219" t="s">
        <v>161</v>
      </c>
    </row>
    <row r="88" spans="8:8" ht="17.100000000000001" customHeight="1">
      <c r="H88" s="219" t="s">
        <v>162</v>
      </c>
    </row>
    <row r="89" spans="8:8" ht="17.100000000000001" customHeight="1">
      <c r="H89" s="219" t="s">
        <v>163</v>
      </c>
    </row>
    <row r="90" spans="8:8" ht="17.100000000000001" customHeight="1">
      <c r="H90" s="219" t="s">
        <v>164</v>
      </c>
    </row>
    <row r="91" spans="8:8" ht="17.100000000000001" customHeight="1">
      <c r="H91" s="219" t="s">
        <v>165</v>
      </c>
    </row>
    <row r="92" spans="8:8" ht="17.100000000000001" customHeight="1">
      <c r="H92" s="219" t="s">
        <v>172</v>
      </c>
    </row>
    <row r="93" spans="8:8" ht="17.100000000000001" customHeight="1">
      <c r="H93" s="219" t="s">
        <v>173</v>
      </c>
    </row>
    <row r="94" spans="8:8" ht="17.100000000000001" customHeight="1">
      <c r="H94" s="219" t="s">
        <v>174</v>
      </c>
    </row>
    <row r="95" spans="8:8" ht="17.100000000000001" customHeight="1">
      <c r="H95" s="219" t="s">
        <v>316</v>
      </c>
    </row>
    <row r="96" spans="8:8" ht="17.100000000000001" customHeight="1">
      <c r="H96" s="219" t="s">
        <v>317</v>
      </c>
    </row>
    <row r="97" spans="8:8" ht="17.100000000000001" customHeight="1">
      <c r="H97" s="219" t="s">
        <v>318</v>
      </c>
    </row>
    <row r="98" spans="8:8" ht="17.100000000000001" customHeight="1">
      <c r="H98" s="219" t="s">
        <v>249</v>
      </c>
    </row>
    <row r="99" spans="8:8" ht="17.100000000000001" customHeight="1">
      <c r="H99" s="219" t="s">
        <v>259</v>
      </c>
    </row>
    <row r="100" spans="8:8" ht="17.100000000000001" customHeight="1">
      <c r="H100" s="219" t="s">
        <v>260</v>
      </c>
    </row>
    <row r="101" spans="8:8" ht="17.100000000000001" customHeight="1">
      <c r="H101" s="219" t="s">
        <v>261</v>
      </c>
    </row>
    <row r="102" spans="8:8" ht="17.100000000000001" customHeight="1">
      <c r="H102" s="219" t="s">
        <v>262</v>
      </c>
    </row>
    <row r="103" spans="8:8" ht="17.100000000000001" customHeight="1">
      <c r="H103" s="219" t="s">
        <v>272</v>
      </c>
    </row>
    <row r="104" spans="8:8" ht="17.100000000000001" customHeight="1">
      <c r="H104" s="219" t="s">
        <v>273</v>
      </c>
    </row>
    <row r="105" spans="8:8" ht="17.100000000000001" customHeight="1">
      <c r="H105" s="219" t="s">
        <v>274</v>
      </c>
    </row>
    <row r="106" spans="8:8" ht="17.100000000000001" customHeight="1">
      <c r="H106" s="219" t="s">
        <v>275</v>
      </c>
    </row>
    <row r="107" spans="8:8" ht="17.100000000000001" customHeight="1">
      <c r="H107" s="219" t="s">
        <v>286</v>
      </c>
    </row>
    <row r="108" spans="8:8" ht="17.100000000000001" customHeight="1">
      <c r="H108" s="219" t="s">
        <v>287</v>
      </c>
    </row>
    <row r="109" spans="8:8" ht="17.100000000000001" customHeight="1">
      <c r="H109" s="219" t="s">
        <v>288</v>
      </c>
    </row>
    <row r="110" spans="8:8" ht="17.100000000000001" customHeight="1">
      <c r="H110" s="219" t="s">
        <v>289</v>
      </c>
    </row>
    <row r="111" spans="8:8" ht="17.100000000000001" customHeight="1">
      <c r="H111" s="219" t="s">
        <v>290</v>
      </c>
    </row>
    <row r="112" spans="8:8" ht="17.100000000000001" customHeight="1">
      <c r="H112" s="219" t="s">
        <v>291</v>
      </c>
    </row>
    <row r="113" spans="8:8" ht="17.100000000000001" customHeight="1">
      <c r="H113" s="219" t="s">
        <v>292</v>
      </c>
    </row>
    <row r="114" spans="8:8" ht="17.100000000000001" customHeight="1">
      <c r="H114" s="219" t="s">
        <v>293</v>
      </c>
    </row>
    <row r="115" spans="8:8" ht="17.100000000000001" customHeight="1">
      <c r="H115" s="219" t="s">
        <v>319</v>
      </c>
    </row>
    <row r="116" spans="8:8" ht="17.100000000000001" customHeight="1">
      <c r="H116" s="219" t="s">
        <v>320</v>
      </c>
    </row>
    <row r="117" spans="8:8" ht="17.100000000000001" customHeight="1">
      <c r="H117" s="219" t="s">
        <v>200</v>
      </c>
    </row>
    <row r="118" spans="8:8" ht="17.100000000000001" customHeight="1">
      <c r="H118" s="219" t="s">
        <v>201</v>
      </c>
    </row>
    <row r="119" spans="8:8" ht="17.100000000000001" customHeight="1">
      <c r="H119" s="219" t="s">
        <v>202</v>
      </c>
    </row>
    <row r="120" spans="8:8" ht="17.100000000000001" customHeight="1">
      <c r="H120" s="219" t="s">
        <v>203</v>
      </c>
    </row>
    <row r="121" spans="8:8" ht="17.100000000000001" customHeight="1">
      <c r="H121" s="219" t="s">
        <v>204</v>
      </c>
    </row>
    <row r="122" spans="8:8" ht="17.100000000000001" customHeight="1">
      <c r="H122" s="219" t="s">
        <v>205</v>
      </c>
    </row>
    <row r="123" spans="8:8" ht="17.100000000000001" customHeight="1">
      <c r="H123" s="219" t="s">
        <v>188</v>
      </c>
    </row>
    <row r="124" spans="8:8" ht="17.100000000000001" customHeight="1">
      <c r="H124" s="219" t="s">
        <v>189</v>
      </c>
    </row>
    <row r="125" spans="8:8" ht="17.100000000000001" customHeight="1">
      <c r="H125" s="219" t="s">
        <v>190</v>
      </c>
    </row>
    <row r="126" spans="8:8" ht="17.100000000000001" customHeight="1">
      <c r="H126" s="219" t="s">
        <v>191</v>
      </c>
    </row>
    <row r="127" spans="8:8" ht="17.100000000000001" customHeight="1">
      <c r="H127" s="219" t="s">
        <v>192</v>
      </c>
    </row>
    <row r="128" spans="8:8" ht="17.100000000000001" customHeight="1">
      <c r="H128" s="219" t="s">
        <v>193</v>
      </c>
    </row>
    <row r="129" spans="8:8" ht="17.100000000000001" customHeight="1">
      <c r="H129" s="219" t="s">
        <v>194</v>
      </c>
    </row>
    <row r="130" spans="8:8" ht="17.100000000000001" customHeight="1">
      <c r="H130" s="219" t="s">
        <v>328</v>
      </c>
    </row>
    <row r="131" spans="8:8" ht="17.100000000000001" customHeight="1">
      <c r="H131" s="219" t="s">
        <v>329</v>
      </c>
    </row>
    <row r="132" spans="8:8" ht="17.100000000000001" customHeight="1">
      <c r="H132" s="219" t="s">
        <v>330</v>
      </c>
    </row>
    <row r="133" spans="8:8" ht="17.100000000000001" customHeight="1">
      <c r="H133" s="219" t="s">
        <v>331</v>
      </c>
    </row>
    <row r="134" spans="8:8" ht="17.100000000000001" customHeight="1">
      <c r="H134" s="219" t="s">
        <v>332</v>
      </c>
    </row>
    <row r="135" spans="8:8" ht="17.100000000000001" customHeight="1">
      <c r="H135" s="219" t="s">
        <v>276</v>
      </c>
    </row>
    <row r="136" spans="8:8" ht="17.100000000000001" customHeight="1">
      <c r="H136" s="219" t="s">
        <v>277</v>
      </c>
    </row>
    <row r="137" spans="8:8" ht="17.100000000000001" customHeight="1">
      <c r="H137" s="219" t="s">
        <v>278</v>
      </c>
    </row>
    <row r="138" spans="8:8" ht="17.100000000000001" customHeight="1">
      <c r="H138" s="219" t="s">
        <v>279</v>
      </c>
    </row>
    <row r="139" spans="8:8" ht="17.100000000000001" customHeight="1">
      <c r="H139" s="219" t="s">
        <v>280</v>
      </c>
    </row>
    <row r="140" spans="8:8" ht="17.100000000000001" customHeight="1">
      <c r="H140" s="219" t="s">
        <v>256</v>
      </c>
    </row>
    <row r="141" spans="8:8" ht="17.100000000000001" customHeight="1">
      <c r="H141" s="219" t="s">
        <v>257</v>
      </c>
    </row>
    <row r="142" spans="8:8" ht="17.100000000000001" customHeight="1">
      <c r="H142" s="219" t="s">
        <v>258</v>
      </c>
    </row>
    <row r="143" spans="8:8" ht="17.100000000000001" customHeight="1">
      <c r="H143" s="219" t="s">
        <v>281</v>
      </c>
    </row>
    <row r="144" spans="8:8" ht="17.100000000000001" customHeight="1">
      <c r="H144" s="219" t="s">
        <v>282</v>
      </c>
    </row>
    <row r="145" spans="8:8" ht="17.100000000000001" customHeight="1">
      <c r="H145" s="219" t="s">
        <v>283</v>
      </c>
    </row>
    <row r="146" spans="8:8" ht="17.100000000000001" customHeight="1">
      <c r="H146" s="219" t="s">
        <v>284</v>
      </c>
    </row>
    <row r="147" spans="8:8" ht="17.100000000000001" customHeight="1">
      <c r="H147" s="219" t="s">
        <v>263</v>
      </c>
    </row>
    <row r="148" spans="8:8" ht="17.100000000000001" customHeight="1">
      <c r="H148" s="219" t="s">
        <v>264</v>
      </c>
    </row>
    <row r="149" spans="8:8" ht="17.100000000000001" customHeight="1">
      <c r="H149" s="219" t="s">
        <v>265</v>
      </c>
    </row>
    <row r="150" spans="8:8" ht="17.100000000000001" customHeight="1">
      <c r="H150" s="219" t="s">
        <v>266</v>
      </c>
    </row>
    <row r="151" spans="8:8" ht="17.100000000000001" customHeight="1">
      <c r="H151" s="219" t="s">
        <v>267</v>
      </c>
    </row>
    <row r="152" spans="8:8" ht="17.100000000000001" customHeight="1">
      <c r="H152" s="219" t="s">
        <v>268</v>
      </c>
    </row>
    <row r="153" spans="8:8" ht="17.100000000000001" customHeight="1">
      <c r="H153" s="219" t="s">
        <v>206</v>
      </c>
    </row>
    <row r="154" spans="8:8" ht="17.100000000000001" customHeight="1">
      <c r="H154" s="219" t="s">
        <v>207</v>
      </c>
    </row>
    <row r="155" spans="8:8" ht="17.100000000000001" customHeight="1">
      <c r="H155" s="219" t="s">
        <v>208</v>
      </c>
    </row>
    <row r="156" spans="8:8" ht="17.100000000000001" customHeight="1">
      <c r="H156" s="219" t="s">
        <v>209</v>
      </c>
    </row>
    <row r="157" spans="8:8" ht="17.100000000000001" customHeight="1">
      <c r="H157" s="219" t="s">
        <v>210</v>
      </c>
    </row>
    <row r="158" spans="8:8" ht="17.100000000000001" customHeight="1">
      <c r="H158" s="219" t="s">
        <v>211</v>
      </c>
    </row>
    <row r="159" spans="8:8" ht="17.100000000000001" customHeight="1">
      <c r="H159" s="219" t="s">
        <v>285</v>
      </c>
    </row>
    <row r="160" spans="8:8" ht="17.100000000000001" customHeight="1">
      <c r="H160" s="219" t="s">
        <v>333</v>
      </c>
    </row>
    <row r="161" spans="8:8" ht="17.100000000000001" customHeight="1">
      <c r="H161" s="219" t="s">
        <v>334</v>
      </c>
    </row>
    <row r="162" spans="8:8" ht="17.100000000000001" customHeight="1">
      <c r="H162" s="219" t="s">
        <v>335</v>
      </c>
    </row>
    <row r="163" spans="8:8" ht="17.100000000000001" customHeight="1">
      <c r="H163" s="219" t="s">
        <v>336</v>
      </c>
    </row>
    <row r="164" spans="8:8" ht="17.100000000000001" customHeight="1">
      <c r="H164" s="219" t="s">
        <v>337</v>
      </c>
    </row>
    <row r="165" spans="8:8" ht="17.100000000000001" customHeight="1">
      <c r="H165" s="219" t="s">
        <v>338</v>
      </c>
    </row>
    <row r="166" spans="8:8" ht="17.100000000000001" customHeight="1">
      <c r="H166" s="219" t="s">
        <v>175</v>
      </c>
    </row>
    <row r="167" spans="8:8" ht="17.100000000000001" customHeight="1">
      <c r="H167" s="219" t="s">
        <v>176</v>
      </c>
    </row>
    <row r="168" spans="8:8" ht="17.100000000000001" customHeight="1">
      <c r="H168" s="219" t="s">
        <v>177</v>
      </c>
    </row>
    <row r="169" spans="8:8" ht="17.100000000000001" customHeight="1">
      <c r="H169" s="219" t="s">
        <v>178</v>
      </c>
    </row>
    <row r="170" spans="8:8" ht="17.100000000000001" customHeight="1">
      <c r="H170" s="219" t="s">
        <v>179</v>
      </c>
    </row>
    <row r="171" spans="8:8" ht="17.100000000000001" customHeight="1">
      <c r="H171" s="219" t="s">
        <v>180</v>
      </c>
    </row>
    <row r="172" spans="8:8" ht="17.100000000000001" customHeight="1">
      <c r="H172" s="219" t="s">
        <v>181</v>
      </c>
    </row>
    <row r="173" spans="8:8" ht="17.100000000000001" customHeight="1">
      <c r="H173" s="219" t="s">
        <v>182</v>
      </c>
    </row>
    <row r="174" spans="8:8" ht="17.100000000000001" customHeight="1">
      <c r="H174" s="219" t="s">
        <v>294</v>
      </c>
    </row>
    <row r="175" spans="8:8" ht="17.100000000000001" customHeight="1">
      <c r="H175" s="219" t="s">
        <v>295</v>
      </c>
    </row>
    <row r="176" spans="8:8" ht="17.100000000000001" customHeight="1">
      <c r="H176" s="219" t="s">
        <v>296</v>
      </c>
    </row>
    <row r="177" spans="8:8" ht="17.100000000000001" customHeight="1">
      <c r="H177" s="219" t="s">
        <v>297</v>
      </c>
    </row>
    <row r="178" spans="8:8" ht="17.100000000000001" customHeight="1">
      <c r="H178" s="219" t="s">
        <v>298</v>
      </c>
    </row>
    <row r="179" spans="8:8" ht="17.100000000000001" customHeight="1">
      <c r="H179" s="219" t="s">
        <v>299</v>
      </c>
    </row>
    <row r="180" spans="8:8" ht="17.100000000000001" customHeight="1">
      <c r="H180" s="219" t="s">
        <v>300</v>
      </c>
    </row>
    <row r="181" spans="8:8" ht="17.100000000000001" customHeight="1">
      <c r="H181" s="219" t="s">
        <v>301</v>
      </c>
    </row>
    <row r="182" spans="8:8" ht="17.100000000000001" customHeight="1">
      <c r="H182" s="219" t="s">
        <v>302</v>
      </c>
    </row>
    <row r="183" spans="8:8" ht="17.100000000000001" customHeight="1">
      <c r="H183" s="219" t="s">
        <v>303</v>
      </c>
    </row>
    <row r="184" spans="8:8" ht="17.100000000000001" customHeight="1">
      <c r="H184" s="219" t="s">
        <v>304</v>
      </c>
    </row>
    <row r="185" spans="8:8" ht="17.100000000000001" customHeight="1">
      <c r="H185" s="219" t="s">
        <v>305</v>
      </c>
    </row>
    <row r="186" spans="8:8" ht="17.100000000000001" customHeight="1">
      <c r="H186" s="219" t="s">
        <v>306</v>
      </c>
    </row>
    <row r="187" spans="8:8" ht="17.100000000000001" customHeight="1">
      <c r="H187" s="219" t="s">
        <v>307</v>
      </c>
    </row>
    <row r="188" spans="8:8" ht="17.100000000000001" customHeight="1">
      <c r="H188" s="219" t="s">
        <v>308</v>
      </c>
    </row>
    <row r="189" spans="8:8" ht="17.100000000000001" customHeight="1">
      <c r="H189" s="219" t="s">
        <v>309</v>
      </c>
    </row>
    <row r="190" spans="8:8" ht="17.100000000000001" customHeight="1">
      <c r="H190" s="219" t="s">
        <v>230</v>
      </c>
    </row>
    <row r="191" spans="8:8" ht="17.100000000000001" customHeight="1">
      <c r="H191" s="219" t="s">
        <v>231</v>
      </c>
    </row>
    <row r="192" spans="8:8" ht="17.100000000000001" customHeight="1">
      <c r="H192" s="219" t="s">
        <v>232</v>
      </c>
    </row>
    <row r="193" spans="8:8" ht="17.100000000000001" customHeight="1">
      <c r="H193" s="219" t="s">
        <v>166</v>
      </c>
    </row>
    <row r="194" spans="8:8" ht="17.100000000000001" customHeight="1">
      <c r="H194" s="219" t="s">
        <v>167</v>
      </c>
    </row>
    <row r="195" spans="8:8" ht="17.100000000000001" customHeight="1">
      <c r="H195" s="219" t="s">
        <v>168</v>
      </c>
    </row>
    <row r="196" spans="8:8" ht="17.100000000000001" customHeight="1">
      <c r="H196" s="219" t="s">
        <v>169</v>
      </c>
    </row>
    <row r="197" spans="8:8" ht="17.100000000000001" customHeight="1">
      <c r="H197" s="219" t="s">
        <v>170</v>
      </c>
    </row>
    <row r="198" spans="8:8" ht="17.100000000000001" customHeight="1">
      <c r="H198" s="219" t="s">
        <v>183</v>
      </c>
    </row>
    <row r="199" spans="8:8" ht="17.100000000000001" customHeight="1">
      <c r="H199" s="219" t="s">
        <v>184</v>
      </c>
    </row>
    <row r="200" spans="8:8" ht="17.100000000000001" customHeight="1">
      <c r="H200" s="219" t="s">
        <v>185</v>
      </c>
    </row>
    <row r="201" spans="8:8" ht="17.100000000000001" customHeight="1">
      <c r="H201" s="219" t="s">
        <v>186</v>
      </c>
    </row>
    <row r="202" spans="8:8" ht="17.100000000000001" customHeight="1">
      <c r="H202" s="219" t="s">
        <v>187</v>
      </c>
    </row>
    <row r="203" spans="8:8" ht="17.100000000000001" customHeight="1">
      <c r="H203" s="219" t="s">
        <v>212</v>
      </c>
    </row>
    <row r="204" spans="8:8" ht="17.100000000000001" customHeight="1">
      <c r="H204" s="219" t="s">
        <v>213</v>
      </c>
    </row>
    <row r="205" spans="8:8" ht="17.100000000000001" customHeight="1">
      <c r="H205" s="219" t="s">
        <v>214</v>
      </c>
    </row>
    <row r="206" spans="8:8" ht="17.100000000000001" customHeight="1">
      <c r="H206" s="219" t="s">
        <v>215</v>
      </c>
    </row>
    <row r="207" spans="8:8" ht="17.100000000000001" customHeight="1">
      <c r="H207" s="219" t="s">
        <v>216</v>
      </c>
    </row>
    <row r="208" spans="8:8" ht="17.100000000000001" customHeight="1">
      <c r="H208" s="219" t="s">
        <v>468</v>
      </c>
    </row>
    <row r="209" spans="8:8" ht="17.100000000000001" customHeight="1">
      <c r="H209" s="219" t="s">
        <v>469</v>
      </c>
    </row>
    <row r="210" spans="8:8" ht="17.100000000000001" customHeight="1">
      <c r="H210" s="219" t="s">
        <v>470</v>
      </c>
    </row>
    <row r="211" spans="8:8" ht="17.100000000000001" customHeight="1">
      <c r="H211" s="219" t="s">
        <v>471</v>
      </c>
    </row>
    <row r="212" spans="8:8" ht="17.100000000000001" customHeight="1">
      <c r="H212" s="219" t="s">
        <v>472</v>
      </c>
    </row>
    <row r="213" spans="8:8" ht="17.100000000000001" customHeight="1">
      <c r="H213" s="219" t="s">
        <v>473</v>
      </c>
    </row>
    <row r="214" spans="8:8" ht="17.100000000000001" customHeight="1">
      <c r="H214" s="219" t="s">
        <v>185</v>
      </c>
    </row>
    <row r="215" spans="8:8" ht="17.100000000000001" customHeight="1">
      <c r="H215" s="219" t="s">
        <v>238</v>
      </c>
    </row>
    <row r="216" spans="8:8" ht="17.100000000000001" customHeight="1">
      <c r="H216" s="219" t="s">
        <v>240</v>
      </c>
    </row>
    <row r="217" spans="8:8" ht="17.100000000000001" customHeight="1">
      <c r="H217" s="219" t="s">
        <v>242</v>
      </c>
    </row>
    <row r="218" spans="8:8" ht="17.100000000000001" customHeight="1">
      <c r="H218" s="219" t="s">
        <v>474</v>
      </c>
    </row>
    <row r="219" spans="8:8" ht="17.100000000000001" customHeight="1">
      <c r="H219" s="219" t="s">
        <v>293</v>
      </c>
    </row>
    <row r="220" spans="8:8" ht="17.100000000000001" customHeight="1">
      <c r="H220" s="219" t="s">
        <v>475</v>
      </c>
    </row>
    <row r="221" spans="8:8" ht="17.100000000000001" customHeight="1">
      <c r="H221" s="219" t="s">
        <v>476</v>
      </c>
    </row>
    <row r="222" spans="8:8" ht="17.100000000000001" customHeight="1">
      <c r="H222" s="219" t="s">
        <v>306</v>
      </c>
    </row>
    <row r="223" spans="8:8" ht="17.100000000000001" customHeight="1">
      <c r="H223" s="219" t="s">
        <v>184</v>
      </c>
    </row>
    <row r="224" spans="8:8" ht="17.100000000000001" customHeight="1">
      <c r="H224" s="219" t="s">
        <v>477</v>
      </c>
    </row>
    <row r="225" spans="8:8" ht="17.100000000000001" customHeight="1">
      <c r="H225" s="219" t="s">
        <v>478</v>
      </c>
    </row>
    <row r="226" spans="8:8" ht="17.100000000000001" customHeight="1">
      <c r="H226" s="219" t="s">
        <v>479</v>
      </c>
    </row>
    <row r="227" spans="8:8" ht="17.100000000000001" customHeight="1">
      <c r="H227" s="219" t="s">
        <v>480</v>
      </c>
    </row>
    <row r="228" spans="8:8" ht="17.100000000000001" customHeight="1">
      <c r="H228" s="219" t="s">
        <v>481</v>
      </c>
    </row>
    <row r="229" spans="8:8" ht="17.100000000000001" customHeight="1">
      <c r="H229" s="219" t="s">
        <v>482</v>
      </c>
    </row>
    <row r="230" spans="8:8" ht="17.100000000000001" customHeight="1">
      <c r="H230" s="219" t="s">
        <v>264</v>
      </c>
    </row>
    <row r="231" spans="8:8" ht="17.100000000000001" customHeight="1">
      <c r="H231" s="219" t="s">
        <v>483</v>
      </c>
    </row>
    <row r="232" spans="8:8" ht="17.100000000000001" customHeight="1">
      <c r="H232" s="219" t="s">
        <v>484</v>
      </c>
    </row>
    <row r="233" spans="8:8" ht="17.100000000000001" customHeight="1">
      <c r="H233" s="219" t="s">
        <v>485</v>
      </c>
    </row>
    <row r="234" spans="8:8" ht="17.100000000000001" customHeight="1">
      <c r="H234" s="219" t="s">
        <v>486</v>
      </c>
    </row>
    <row r="235" spans="8:8" ht="17.100000000000001" customHeight="1">
      <c r="H235" s="219" t="s">
        <v>217</v>
      </c>
    </row>
    <row r="236" spans="8:8" ht="17.100000000000001" customHeight="1">
      <c r="H236" s="219" t="s">
        <v>218</v>
      </c>
    </row>
    <row r="237" spans="8:8" ht="17.100000000000001" customHeight="1">
      <c r="H237" s="219" t="s">
        <v>219</v>
      </c>
    </row>
    <row r="238" spans="8:8" ht="17.100000000000001" customHeight="1">
      <c r="H238" s="219" t="s">
        <v>220</v>
      </c>
    </row>
    <row r="239" spans="8:8" ht="17.100000000000001" customHeight="1">
      <c r="H239" s="219" t="s">
        <v>221</v>
      </c>
    </row>
    <row r="240" spans="8:8" ht="17.100000000000001" customHeight="1">
      <c r="H240" s="219" t="s">
        <v>222</v>
      </c>
    </row>
    <row r="241" spans="8:8" ht="17.100000000000001" customHeight="1">
      <c r="H241" s="219" t="s">
        <v>487</v>
      </c>
    </row>
    <row r="242" spans="8:8" ht="17.100000000000001" customHeight="1">
      <c r="H242" s="219" t="s">
        <v>488</v>
      </c>
    </row>
    <row r="243" spans="8:8" ht="17.100000000000001" customHeight="1">
      <c r="H243" s="219" t="s">
        <v>310</v>
      </c>
    </row>
    <row r="244" spans="8:8" ht="17.100000000000001" customHeight="1">
      <c r="H244" s="219" t="s">
        <v>311</v>
      </c>
    </row>
    <row r="245" spans="8:8" ht="17.100000000000001" customHeight="1">
      <c r="H245" s="219" t="s">
        <v>312</v>
      </c>
    </row>
    <row r="246" spans="8:8" ht="17.100000000000001" customHeight="1">
      <c r="H246" s="219" t="s">
        <v>313</v>
      </c>
    </row>
    <row r="247" spans="8:8" ht="17.100000000000001" customHeight="1">
      <c r="H247" s="219" t="s">
        <v>489</v>
      </c>
    </row>
    <row r="248" spans="8:8" ht="17.100000000000001" customHeight="1">
      <c r="H248" s="219" t="s">
        <v>490</v>
      </c>
    </row>
    <row r="249" spans="8:8" ht="17.100000000000001" customHeight="1">
      <c r="H249" s="219" t="s">
        <v>491</v>
      </c>
    </row>
    <row r="250" spans="8:8" ht="17.100000000000001" customHeight="1">
      <c r="H250" s="219" t="s">
        <v>233</v>
      </c>
    </row>
    <row r="251" spans="8:8" ht="17.100000000000001" customHeight="1">
      <c r="H251" s="219" t="s">
        <v>236</v>
      </c>
    </row>
    <row r="252" spans="8:8" ht="17.100000000000001" customHeight="1">
      <c r="H252" s="219" t="s">
        <v>237</v>
      </c>
    </row>
    <row r="253" spans="8:8" ht="17.100000000000001" customHeight="1">
      <c r="H253" s="219" t="s">
        <v>492</v>
      </c>
    </row>
    <row r="254" spans="8:8" ht="17.100000000000001" customHeight="1">
      <c r="H254" s="219" t="s">
        <v>493</v>
      </c>
    </row>
    <row r="255" spans="8:8" ht="17.100000000000001" customHeight="1">
      <c r="H255" s="219" t="s">
        <v>494</v>
      </c>
    </row>
    <row r="256" spans="8:8" ht="17.100000000000001" customHeight="1">
      <c r="H256" s="219" t="s">
        <v>495</v>
      </c>
    </row>
    <row r="257" spans="8:8" ht="17.100000000000001" customHeight="1">
      <c r="H257" s="219" t="s">
        <v>496</v>
      </c>
    </row>
    <row r="258" spans="8:8" ht="17.100000000000001" customHeight="1">
      <c r="H258" s="219" t="s">
        <v>239</v>
      </c>
    </row>
    <row r="259" spans="8:8" ht="17.100000000000001" customHeight="1">
      <c r="H259" s="219" t="s">
        <v>241</v>
      </c>
    </row>
    <row r="260" spans="8:8" ht="17.100000000000001" customHeight="1">
      <c r="H260" s="219" t="s">
        <v>497</v>
      </c>
    </row>
    <row r="261" spans="8:8" ht="17.100000000000001" customHeight="1">
      <c r="H261" s="219" t="s">
        <v>498</v>
      </c>
    </row>
    <row r="262" spans="8:8" ht="17.100000000000001" customHeight="1">
      <c r="H262" s="219" t="s">
        <v>499</v>
      </c>
    </row>
    <row r="263" spans="8:8" ht="17.100000000000001" customHeight="1">
      <c r="H263" s="219" t="s">
        <v>243</v>
      </c>
    </row>
    <row r="264" spans="8:8" ht="17.100000000000001" customHeight="1">
      <c r="H264" s="219" t="s">
        <v>244</v>
      </c>
    </row>
    <row r="265" spans="8:8" ht="17.100000000000001" customHeight="1">
      <c r="H265" s="219" t="s">
        <v>500</v>
      </c>
    </row>
    <row r="266" spans="8:8" ht="17.100000000000001" customHeight="1">
      <c r="H266" s="219" t="s">
        <v>501</v>
      </c>
    </row>
    <row r="267" spans="8:8" ht="17.100000000000001" customHeight="1">
      <c r="H267" s="219" t="s">
        <v>502</v>
      </c>
    </row>
    <row r="268" spans="8:8" ht="17.100000000000001" customHeight="1">
      <c r="H268" s="219" t="s">
        <v>503</v>
      </c>
    </row>
    <row r="269" spans="8:8" ht="17.100000000000001" customHeight="1">
      <c r="H269" s="219" t="s">
        <v>504</v>
      </c>
    </row>
    <row r="270" spans="8:8" ht="17.100000000000001" customHeight="1">
      <c r="H270" s="219" t="s">
        <v>171</v>
      </c>
    </row>
    <row r="271" spans="8:8" ht="17.100000000000001" customHeight="1">
      <c r="H271" s="219" t="s">
        <v>140</v>
      </c>
    </row>
    <row r="272" spans="8:8" ht="17.100000000000001" customHeight="1">
      <c r="H272" s="219" t="s">
        <v>505</v>
      </c>
    </row>
    <row r="273" spans="8:8" ht="17.100000000000001" customHeight="1">
      <c r="H273" s="219" t="s">
        <v>141</v>
      </c>
    </row>
    <row r="274" spans="8:8" ht="17.100000000000001" customHeight="1">
      <c r="H274" s="219" t="s">
        <v>506</v>
      </c>
    </row>
    <row r="275" spans="8:8" ht="17.100000000000001" customHeight="1">
      <c r="H275" s="219" t="s">
        <v>149</v>
      </c>
    </row>
    <row r="276" spans="8:8" ht="17.100000000000001" customHeight="1">
      <c r="H276" s="219" t="s">
        <v>507</v>
      </c>
    </row>
    <row r="277" spans="8:8" ht="17.100000000000001" customHeight="1">
      <c r="H277" s="219" t="s">
        <v>508</v>
      </c>
    </row>
    <row r="278" spans="8:8" ht="17.100000000000001" customHeight="1">
      <c r="H278" s="219" t="s">
        <v>509</v>
      </c>
    </row>
    <row r="279" spans="8:8" ht="17.100000000000001" customHeight="1">
      <c r="H279" s="219" t="s">
        <v>510</v>
      </c>
    </row>
    <row r="280" spans="8:8" ht="17.100000000000001" customHeight="1">
      <c r="H280" s="219" t="s">
        <v>511</v>
      </c>
    </row>
    <row r="281" spans="8:8" ht="17.100000000000001" customHeight="1">
      <c r="H281" s="219" t="s">
        <v>512</v>
      </c>
    </row>
    <row r="282" spans="8:8" ht="17.100000000000001" customHeight="1">
      <c r="H282" s="219" t="s">
        <v>513</v>
      </c>
    </row>
    <row r="283" spans="8:8" ht="17.100000000000001" customHeight="1">
      <c r="H283" s="219" t="s">
        <v>514</v>
      </c>
    </row>
    <row r="284" spans="8:8" ht="17.100000000000001" customHeight="1">
      <c r="H284" s="219" t="s">
        <v>515</v>
      </c>
    </row>
    <row r="285" spans="8:8" ht="17.100000000000001" customHeight="1">
      <c r="H285" s="219" t="s">
        <v>516</v>
      </c>
    </row>
    <row r="286" spans="8:8" ht="17.100000000000001" customHeight="1">
      <c r="H286" s="219" t="s">
        <v>517</v>
      </c>
    </row>
    <row r="287" spans="8:8" ht="17.100000000000001" customHeight="1">
      <c r="H287" s="219" t="s">
        <v>518</v>
      </c>
    </row>
    <row r="288" spans="8:8" ht="17.100000000000001" customHeight="1">
      <c r="H288" s="219" t="s">
        <v>519</v>
      </c>
    </row>
    <row r="289" spans="8:8" ht="17.100000000000001" customHeight="1">
      <c r="H289" s="219" t="s">
        <v>520</v>
      </c>
    </row>
    <row r="290" spans="8:8" ht="17.100000000000001" customHeight="1">
      <c r="H290" s="219" t="s">
        <v>269</v>
      </c>
    </row>
    <row r="291" spans="8:8" ht="17.100000000000001" customHeight="1">
      <c r="H291" s="219" t="s">
        <v>270</v>
      </c>
    </row>
    <row r="292" spans="8:8" ht="17.100000000000001" customHeight="1">
      <c r="H292" s="219" t="s">
        <v>271</v>
      </c>
    </row>
    <row r="293" spans="8:8" ht="17.100000000000001" customHeight="1">
      <c r="H293" s="219" t="s">
        <v>521</v>
      </c>
    </row>
    <row r="294" spans="8:8" ht="17.100000000000001" customHeight="1">
      <c r="H294" s="219" t="s">
        <v>522</v>
      </c>
    </row>
    <row r="295" spans="8:8" ht="17.100000000000001" customHeight="1">
      <c r="H295" s="219" t="s">
        <v>523</v>
      </c>
    </row>
    <row r="296" spans="8:8" ht="17.100000000000001" customHeight="1">
      <c r="H296" s="219" t="s">
        <v>524</v>
      </c>
    </row>
    <row r="297" spans="8:8" ht="17.100000000000001" customHeight="1">
      <c r="H297" s="219" t="s">
        <v>525</v>
      </c>
    </row>
    <row r="298" spans="8:8" ht="17.100000000000001" customHeight="1">
      <c r="H298" s="219" t="s">
        <v>526</v>
      </c>
    </row>
    <row r="299" spans="8:8" ht="17.100000000000001" customHeight="1">
      <c r="H299" s="219" t="s">
        <v>527</v>
      </c>
    </row>
    <row r="300" spans="8:8" ht="17.100000000000001" customHeight="1">
      <c r="H300" s="219" t="s">
        <v>528</v>
      </c>
    </row>
    <row r="301" spans="8:8" ht="17.100000000000001" customHeight="1">
      <c r="H301" s="219" t="s">
        <v>529</v>
      </c>
    </row>
    <row r="302" spans="8:8" ht="17.100000000000001" customHeight="1">
      <c r="H302" s="219" t="s">
        <v>530</v>
      </c>
    </row>
    <row r="303" spans="8:8" ht="17.100000000000001" customHeight="1">
      <c r="H303" s="219" t="s">
        <v>531</v>
      </c>
    </row>
    <row r="304" spans="8:8" ht="17.100000000000001" customHeight="1">
      <c r="H304" s="219" t="s">
        <v>532</v>
      </c>
    </row>
    <row r="305" spans="8:8" ht="17.100000000000001" customHeight="1">
      <c r="H305" s="219" t="s">
        <v>533</v>
      </c>
    </row>
    <row r="306" spans="8:8" ht="17.100000000000001" customHeight="1">
      <c r="H306" s="219" t="s">
        <v>534</v>
      </c>
    </row>
    <row r="307" spans="8:8" ht="17.100000000000001" customHeight="1">
      <c r="H307" s="219" t="s">
        <v>535</v>
      </c>
    </row>
    <row r="308" spans="8:8" ht="17.100000000000001" customHeight="1">
      <c r="H308" s="219" t="s">
        <v>155</v>
      </c>
    </row>
    <row r="309" spans="8:8" ht="17.100000000000001" customHeight="1">
      <c r="H309" s="219" t="s">
        <v>536</v>
      </c>
    </row>
    <row r="310" spans="8:8" ht="17.100000000000001" customHeight="1">
      <c r="H310" s="219" t="s">
        <v>537</v>
      </c>
    </row>
    <row r="311" spans="8:8" ht="17.100000000000001" customHeight="1">
      <c r="H311" s="219" t="s">
        <v>538</v>
      </c>
    </row>
    <row r="312" spans="8:8" ht="17.100000000000001" customHeight="1">
      <c r="H312" s="219" t="s">
        <v>539</v>
      </c>
    </row>
    <row r="313" spans="8:8" ht="17.100000000000001" customHeight="1">
      <c r="H313" s="219" t="s">
        <v>540</v>
      </c>
    </row>
    <row r="314" spans="8:8" ht="17.100000000000001" customHeight="1">
      <c r="H314" s="219" t="s">
        <v>541</v>
      </c>
    </row>
    <row r="315" spans="8:8" ht="17.100000000000001" customHeight="1">
      <c r="H315" s="219" t="s">
        <v>542</v>
      </c>
    </row>
    <row r="316" spans="8:8" ht="17.100000000000001" customHeight="1">
      <c r="H316" s="219" t="s">
        <v>543</v>
      </c>
    </row>
    <row r="317" spans="8:8" ht="17.100000000000001" customHeight="1">
      <c r="H317" s="219" t="s">
        <v>544</v>
      </c>
    </row>
    <row r="318" spans="8:8" ht="17.100000000000001" customHeight="1">
      <c r="H318" s="219" t="s">
        <v>545</v>
      </c>
    </row>
    <row r="319" spans="8:8" ht="17.100000000000001" customHeight="1">
      <c r="H319" s="219" t="s">
        <v>245</v>
      </c>
    </row>
    <row r="320" spans="8:8" ht="17.100000000000001" customHeight="1">
      <c r="H320" s="219" t="s">
        <v>246</v>
      </c>
    </row>
    <row r="321" spans="8:8" ht="17.100000000000001" customHeight="1">
      <c r="H321" s="219" t="s">
        <v>546</v>
      </c>
    </row>
    <row r="322" spans="8:8" ht="17.100000000000001" customHeight="1">
      <c r="H322" s="219" t="s">
        <v>247</v>
      </c>
    </row>
    <row r="323" spans="8:8" ht="17.100000000000001" customHeight="1">
      <c r="H323" s="219" t="s">
        <v>248</v>
      </c>
    </row>
    <row r="324" spans="8:8" ht="17.100000000000001" customHeight="1">
      <c r="H324" s="219" t="s">
        <v>547</v>
      </c>
    </row>
    <row r="325" spans="8:8" ht="17.100000000000001" customHeight="1">
      <c r="H325" s="219" t="s">
        <v>548</v>
      </c>
    </row>
    <row r="326" spans="8:8" ht="17.100000000000001" customHeight="1">
      <c r="H326" s="219" t="s">
        <v>549</v>
      </c>
    </row>
    <row r="327" spans="8:8" ht="17.100000000000001" customHeight="1">
      <c r="H327" s="219" t="s">
        <v>550</v>
      </c>
    </row>
    <row r="328" spans="8:8" ht="17.100000000000001" customHeight="1">
      <c r="H328" s="219" t="s">
        <v>551</v>
      </c>
    </row>
    <row r="329" spans="8:8" ht="17.100000000000001" customHeight="1">
      <c r="H329" s="219" t="s">
        <v>552</v>
      </c>
    </row>
    <row r="330" spans="8:8" ht="17.100000000000001" customHeight="1">
      <c r="H330" s="219" t="s">
        <v>553</v>
      </c>
    </row>
    <row r="331" spans="8:8" ht="17.100000000000001" customHeight="1">
      <c r="H331" s="219" t="s">
        <v>554</v>
      </c>
    </row>
    <row r="332" spans="8:8" ht="17.100000000000001" customHeight="1">
      <c r="H332" s="219" t="s">
        <v>223</v>
      </c>
    </row>
    <row r="333" spans="8:8" ht="17.100000000000001" customHeight="1">
      <c r="H333" s="219" t="s">
        <v>224</v>
      </c>
    </row>
    <row r="334" spans="8:8" ht="17.100000000000001" customHeight="1">
      <c r="H334" s="219" t="s">
        <v>226</v>
      </c>
    </row>
    <row r="335" spans="8:8" ht="17.100000000000001" customHeight="1">
      <c r="H335" s="219" t="s">
        <v>227</v>
      </c>
    </row>
    <row r="336" spans="8:8" ht="17.100000000000001" customHeight="1">
      <c r="H336" s="219" t="s">
        <v>555</v>
      </c>
    </row>
    <row r="337" spans="8:8" ht="17.100000000000001" customHeight="1">
      <c r="H337" s="219" t="s">
        <v>156</v>
      </c>
    </row>
    <row r="338" spans="8:8" ht="17.100000000000001" customHeight="1">
      <c r="H338" s="219" t="s">
        <v>157</v>
      </c>
    </row>
    <row r="339" spans="8:8" ht="17.100000000000001" customHeight="1">
      <c r="H339" s="219" t="s">
        <v>556</v>
      </c>
    </row>
    <row r="340" spans="8:8" ht="17.100000000000001" customHeight="1">
      <c r="H340" s="219" t="s">
        <v>159</v>
      </c>
    </row>
    <row r="341" spans="8:8" ht="17.100000000000001" customHeight="1">
      <c r="H341" s="219" t="s">
        <v>557</v>
      </c>
    </row>
    <row r="342" spans="8:8" ht="17.100000000000001" customHeight="1">
      <c r="H342" s="219" t="s">
        <v>160</v>
      </c>
    </row>
    <row r="343" spans="8:8" ht="17.100000000000001" customHeight="1">
      <c r="H343" s="219" t="s">
        <v>558</v>
      </c>
    </row>
    <row r="344" spans="8:8" ht="17.100000000000001" customHeight="1">
      <c r="H344" s="219" t="s">
        <v>559</v>
      </c>
    </row>
    <row r="345" spans="8:8" ht="17.100000000000001" customHeight="1">
      <c r="H345" s="219" t="s">
        <v>560</v>
      </c>
    </row>
    <row r="346" spans="8:8" ht="17.100000000000001" customHeight="1">
      <c r="H346" s="219" t="s">
        <v>561</v>
      </c>
    </row>
    <row r="347" spans="8:8" ht="17.100000000000001" customHeight="1">
      <c r="H347" s="219" t="s">
        <v>325</v>
      </c>
    </row>
    <row r="348" spans="8:8" ht="17.100000000000001" customHeight="1">
      <c r="H348" s="219" t="s">
        <v>327</v>
      </c>
    </row>
    <row r="349" spans="8:8" ht="17.100000000000001" customHeight="1">
      <c r="H349" s="219" t="s">
        <v>562</v>
      </c>
    </row>
    <row r="350" spans="8:8" ht="17.100000000000001" customHeight="1">
      <c r="H350" s="219" t="s">
        <v>251</v>
      </c>
    </row>
    <row r="351" spans="8:8" ht="17.100000000000001" customHeight="1">
      <c r="H351" s="219" t="s">
        <v>252</v>
      </c>
    </row>
    <row r="352" spans="8:8" ht="17.100000000000001" customHeight="1">
      <c r="H352" s="219" t="s">
        <v>253</v>
      </c>
    </row>
    <row r="353" spans="8:8" ht="17.100000000000001" customHeight="1">
      <c r="H353" s="219" t="s">
        <v>255</v>
      </c>
    </row>
    <row r="354" spans="8:8" ht="17.100000000000001" customHeight="1">
      <c r="H354" s="219" t="s">
        <v>563</v>
      </c>
    </row>
    <row r="355" spans="8:8" ht="17.100000000000001" customHeight="1">
      <c r="H355" s="219" t="s">
        <v>564</v>
      </c>
    </row>
    <row r="356" spans="8:8" ht="17.100000000000001" customHeight="1">
      <c r="H356" s="219" t="s">
        <v>565</v>
      </c>
    </row>
    <row r="357" spans="8:8" ht="17.100000000000001" customHeight="1">
      <c r="H357" s="219" t="s">
        <v>566</v>
      </c>
    </row>
    <row r="358" spans="8:8" ht="17.100000000000001" customHeight="1">
      <c r="H358" s="219" t="s">
        <v>567</v>
      </c>
    </row>
    <row r="359" spans="8:8" ht="17.100000000000001" customHeight="1">
      <c r="H359" s="219" t="s">
        <v>172</v>
      </c>
    </row>
    <row r="360" spans="8:8" ht="17.100000000000001" customHeight="1">
      <c r="H360" s="219" t="s">
        <v>173</v>
      </c>
    </row>
    <row r="361" spans="8:8" ht="17.100000000000001" customHeight="1">
      <c r="H361" s="219" t="s">
        <v>174</v>
      </c>
    </row>
    <row r="362" spans="8:8" ht="17.100000000000001" customHeight="1">
      <c r="H362" s="219" t="s">
        <v>568</v>
      </c>
    </row>
    <row r="363" spans="8:8" ht="17.100000000000001" customHeight="1">
      <c r="H363" s="219" t="s">
        <v>569</v>
      </c>
    </row>
    <row r="364" spans="8:8" ht="17.100000000000001" customHeight="1">
      <c r="H364" s="219" t="s">
        <v>570</v>
      </c>
    </row>
    <row r="365" spans="8:8" ht="17.100000000000001" customHeight="1">
      <c r="H365" s="219" t="s">
        <v>249</v>
      </c>
    </row>
    <row r="366" spans="8:8" ht="17.100000000000001" customHeight="1">
      <c r="H366" s="219" t="s">
        <v>571</v>
      </c>
    </row>
    <row r="367" spans="8:8" ht="17.100000000000001" customHeight="1">
      <c r="H367" s="219" t="s">
        <v>572</v>
      </c>
    </row>
    <row r="368" spans="8:8" ht="17.100000000000001" customHeight="1">
      <c r="H368" s="219" t="s">
        <v>573</v>
      </c>
    </row>
    <row r="369" spans="8:8" ht="17.100000000000001" customHeight="1">
      <c r="H369" s="219" t="s">
        <v>574</v>
      </c>
    </row>
    <row r="370" spans="8:8" ht="17.100000000000001" customHeight="1">
      <c r="H370" s="219" t="s">
        <v>575</v>
      </c>
    </row>
    <row r="371" spans="8:8" ht="17.100000000000001" customHeight="1">
      <c r="H371" s="219" t="s">
        <v>576</v>
      </c>
    </row>
    <row r="372" spans="8:8" ht="17.100000000000001" customHeight="1">
      <c r="H372" s="219" t="s">
        <v>577</v>
      </c>
    </row>
    <row r="373" spans="8:8" ht="17.100000000000001" customHeight="1">
      <c r="H373" s="219" t="s">
        <v>578</v>
      </c>
    </row>
    <row r="374" spans="8:8" ht="17.100000000000001" customHeight="1">
      <c r="H374" s="219" t="s">
        <v>579</v>
      </c>
    </row>
    <row r="375" spans="8:8" ht="17.100000000000001" customHeight="1">
      <c r="H375" s="219" t="s">
        <v>580</v>
      </c>
    </row>
    <row r="376" spans="8:8" ht="17.100000000000001" customHeight="1">
      <c r="H376" s="219" t="s">
        <v>581</v>
      </c>
    </row>
    <row r="377" spans="8:8" ht="17.100000000000001" customHeight="1">
      <c r="H377" s="219" t="s">
        <v>582</v>
      </c>
    </row>
    <row r="378" spans="8:8" ht="17.100000000000001" customHeight="1">
      <c r="H378" s="219" t="s">
        <v>583</v>
      </c>
    </row>
    <row r="379" spans="8:8" ht="17.100000000000001" customHeight="1">
      <c r="H379" s="219" t="s">
        <v>584</v>
      </c>
    </row>
    <row r="380" spans="8:8" ht="17.100000000000001" customHeight="1">
      <c r="H380" s="219" t="s">
        <v>585</v>
      </c>
    </row>
    <row r="381" spans="8:8" ht="17.100000000000001" customHeight="1">
      <c r="H381" s="219" t="s">
        <v>586</v>
      </c>
    </row>
    <row r="382" spans="8:8" ht="17.100000000000001" customHeight="1">
      <c r="H382" s="219" t="s">
        <v>260</v>
      </c>
    </row>
    <row r="383" spans="8:8" ht="17.100000000000001" customHeight="1">
      <c r="H383" s="219" t="s">
        <v>261</v>
      </c>
    </row>
    <row r="384" spans="8:8" ht="17.100000000000001" customHeight="1">
      <c r="H384" s="219" t="s">
        <v>262</v>
      </c>
    </row>
    <row r="385" spans="8:8" ht="17.100000000000001" customHeight="1">
      <c r="H385" s="219" t="s">
        <v>272</v>
      </c>
    </row>
    <row r="386" spans="8:8" ht="17.100000000000001" customHeight="1">
      <c r="H386" s="219" t="s">
        <v>273</v>
      </c>
    </row>
    <row r="387" spans="8:8" ht="17.100000000000001" customHeight="1">
      <c r="H387" s="219" t="s">
        <v>274</v>
      </c>
    </row>
    <row r="388" spans="8:8" ht="17.100000000000001" customHeight="1">
      <c r="H388" s="219" t="s">
        <v>275</v>
      </c>
    </row>
    <row r="389" spans="8:8" ht="17.100000000000001" customHeight="1">
      <c r="H389" s="219" t="s">
        <v>587</v>
      </c>
    </row>
    <row r="390" spans="8:8" ht="17.100000000000001" customHeight="1">
      <c r="H390" s="219" t="s">
        <v>588</v>
      </c>
    </row>
    <row r="391" spans="8:8" ht="17.100000000000001" customHeight="1">
      <c r="H391" s="219" t="s">
        <v>589</v>
      </c>
    </row>
    <row r="392" spans="8:8" ht="17.100000000000001" customHeight="1">
      <c r="H392" s="219" t="s">
        <v>590</v>
      </c>
    </row>
    <row r="393" spans="8:8" ht="17.100000000000001" customHeight="1">
      <c r="H393" s="219" t="s">
        <v>591</v>
      </c>
    </row>
    <row r="394" spans="8:8" ht="17.100000000000001" customHeight="1">
      <c r="H394" s="219" t="s">
        <v>592</v>
      </c>
    </row>
    <row r="395" spans="8:8" ht="17.100000000000001" customHeight="1">
      <c r="H395" s="219" t="s">
        <v>593</v>
      </c>
    </row>
    <row r="396" spans="8:8" ht="17.100000000000001" customHeight="1">
      <c r="H396" s="219" t="s">
        <v>292</v>
      </c>
    </row>
    <row r="397" spans="8:8" ht="17.100000000000001" customHeight="1">
      <c r="H397" s="219" t="s">
        <v>594</v>
      </c>
    </row>
    <row r="398" spans="8:8" ht="17.100000000000001" customHeight="1">
      <c r="H398" s="219" t="s">
        <v>595</v>
      </c>
    </row>
    <row r="399" spans="8:8" ht="17.100000000000001" customHeight="1">
      <c r="H399" s="219" t="s">
        <v>596</v>
      </c>
    </row>
    <row r="400" spans="8:8" ht="17.100000000000001" customHeight="1">
      <c r="H400" s="219" t="s">
        <v>597</v>
      </c>
    </row>
    <row r="401" spans="8:8" ht="17.100000000000001" customHeight="1">
      <c r="H401" s="219" t="s">
        <v>320</v>
      </c>
    </row>
    <row r="402" spans="8:8" ht="17.100000000000001" customHeight="1">
      <c r="H402" s="219" t="s">
        <v>200</v>
      </c>
    </row>
    <row r="403" spans="8:8" ht="17.100000000000001" customHeight="1">
      <c r="H403" s="219" t="s">
        <v>201</v>
      </c>
    </row>
    <row r="404" spans="8:8" ht="17.100000000000001" customHeight="1">
      <c r="H404" s="219" t="s">
        <v>202</v>
      </c>
    </row>
    <row r="405" spans="8:8" ht="17.100000000000001" customHeight="1">
      <c r="H405" s="219" t="s">
        <v>203</v>
      </c>
    </row>
    <row r="406" spans="8:8" ht="17.100000000000001" customHeight="1">
      <c r="H406" s="219" t="s">
        <v>204</v>
      </c>
    </row>
    <row r="407" spans="8:8" ht="17.100000000000001" customHeight="1">
      <c r="H407" s="219" t="s">
        <v>205</v>
      </c>
    </row>
    <row r="408" spans="8:8" ht="17.100000000000001" customHeight="1">
      <c r="H408" s="219" t="s">
        <v>188</v>
      </c>
    </row>
    <row r="409" spans="8:8" ht="17.100000000000001" customHeight="1">
      <c r="H409" s="219" t="s">
        <v>189</v>
      </c>
    </row>
    <row r="410" spans="8:8" ht="17.100000000000001" customHeight="1">
      <c r="H410" s="219" t="s">
        <v>190</v>
      </c>
    </row>
    <row r="411" spans="8:8" ht="17.100000000000001" customHeight="1">
      <c r="H411" s="219" t="s">
        <v>191</v>
      </c>
    </row>
    <row r="412" spans="8:8" ht="17.100000000000001" customHeight="1">
      <c r="H412" s="219" t="s">
        <v>192</v>
      </c>
    </row>
    <row r="413" spans="8:8" ht="17.100000000000001" customHeight="1">
      <c r="H413" s="219" t="s">
        <v>193</v>
      </c>
    </row>
    <row r="414" spans="8:8" ht="17.100000000000001" customHeight="1">
      <c r="H414" s="219" t="s">
        <v>598</v>
      </c>
    </row>
    <row r="415" spans="8:8" ht="17.100000000000001" customHeight="1">
      <c r="H415" s="219" t="s">
        <v>194</v>
      </c>
    </row>
    <row r="416" spans="8:8" ht="17.100000000000001" customHeight="1">
      <c r="H416" s="219" t="s">
        <v>599</v>
      </c>
    </row>
    <row r="417" spans="8:8" ht="17.100000000000001" customHeight="1">
      <c r="H417" s="219" t="s">
        <v>600</v>
      </c>
    </row>
    <row r="418" spans="8:8" ht="17.100000000000001" customHeight="1">
      <c r="H418" s="219" t="s">
        <v>601</v>
      </c>
    </row>
    <row r="419" spans="8:8" ht="17.100000000000001" customHeight="1">
      <c r="H419" s="219" t="s">
        <v>602</v>
      </c>
    </row>
    <row r="420" spans="8:8" ht="17.100000000000001" customHeight="1">
      <c r="H420" s="219" t="s">
        <v>603</v>
      </c>
    </row>
    <row r="421" spans="8:8" ht="17.100000000000001" customHeight="1">
      <c r="H421" s="219" t="s">
        <v>604</v>
      </c>
    </row>
    <row r="422" spans="8:8" ht="17.100000000000001" customHeight="1">
      <c r="H422" s="219" t="s">
        <v>605</v>
      </c>
    </row>
    <row r="423" spans="8:8" ht="17.100000000000001" customHeight="1">
      <c r="H423" s="219" t="s">
        <v>606</v>
      </c>
    </row>
    <row r="424" spans="8:8" ht="17.100000000000001" customHeight="1">
      <c r="H424" s="219" t="s">
        <v>607</v>
      </c>
    </row>
    <row r="425" spans="8:8" ht="17.100000000000001" customHeight="1">
      <c r="H425" s="219" t="s">
        <v>608</v>
      </c>
    </row>
    <row r="426" spans="8:8" ht="17.100000000000001" customHeight="1">
      <c r="H426" s="219" t="s">
        <v>609</v>
      </c>
    </row>
    <row r="427" spans="8:8" ht="17.100000000000001" customHeight="1">
      <c r="H427" s="219" t="s">
        <v>610</v>
      </c>
    </row>
    <row r="428" spans="8:8" ht="17.100000000000001" customHeight="1">
      <c r="H428" s="219" t="s">
        <v>611</v>
      </c>
    </row>
    <row r="429" spans="8:8" ht="17.100000000000001" customHeight="1">
      <c r="H429" s="219" t="s">
        <v>612</v>
      </c>
    </row>
    <row r="430" spans="8:8" ht="17.100000000000001" customHeight="1">
      <c r="H430" s="219" t="s">
        <v>330</v>
      </c>
    </row>
    <row r="431" spans="8:8" ht="17.100000000000001" customHeight="1">
      <c r="H431" s="219" t="s">
        <v>613</v>
      </c>
    </row>
    <row r="432" spans="8:8" ht="17.100000000000001" customHeight="1">
      <c r="H432" s="219" t="s">
        <v>614</v>
      </c>
    </row>
    <row r="433" spans="8:8" ht="17.100000000000001" customHeight="1">
      <c r="H433" s="219" t="s">
        <v>615</v>
      </c>
    </row>
    <row r="434" spans="8:8" ht="17.100000000000001" customHeight="1">
      <c r="H434" s="219" t="s">
        <v>616</v>
      </c>
    </row>
    <row r="435" spans="8:8" ht="17.100000000000001" customHeight="1">
      <c r="H435" s="219" t="s">
        <v>617</v>
      </c>
    </row>
    <row r="436" spans="8:8" ht="17.100000000000001" customHeight="1">
      <c r="H436" s="219" t="s">
        <v>618</v>
      </c>
    </row>
    <row r="437" spans="8:8" ht="17.100000000000001" customHeight="1">
      <c r="H437" s="219" t="s">
        <v>619</v>
      </c>
    </row>
    <row r="438" spans="8:8" ht="17.100000000000001" customHeight="1">
      <c r="H438" s="219" t="s">
        <v>620</v>
      </c>
    </row>
    <row r="439" spans="8:8" ht="17.100000000000001" customHeight="1">
      <c r="H439" s="219" t="s">
        <v>276</v>
      </c>
    </row>
    <row r="440" spans="8:8" ht="17.100000000000001" customHeight="1">
      <c r="H440" s="219" t="s">
        <v>621</v>
      </c>
    </row>
    <row r="441" spans="8:8" ht="17.100000000000001" customHeight="1">
      <c r="H441" s="219" t="s">
        <v>277</v>
      </c>
    </row>
    <row r="442" spans="8:8" ht="17.100000000000001" customHeight="1">
      <c r="H442" s="219" t="s">
        <v>278</v>
      </c>
    </row>
    <row r="443" spans="8:8" ht="17.100000000000001" customHeight="1">
      <c r="H443" s="219" t="s">
        <v>622</v>
      </c>
    </row>
    <row r="444" spans="8:8" ht="17.100000000000001" customHeight="1">
      <c r="H444" s="219" t="s">
        <v>279</v>
      </c>
    </row>
    <row r="445" spans="8:8" ht="17.100000000000001" customHeight="1">
      <c r="H445" s="219" t="s">
        <v>280</v>
      </c>
    </row>
    <row r="446" spans="8:8" ht="17.100000000000001" customHeight="1">
      <c r="H446" s="219" t="s">
        <v>623</v>
      </c>
    </row>
    <row r="447" spans="8:8" ht="17.100000000000001" customHeight="1">
      <c r="H447" s="219" t="s">
        <v>624</v>
      </c>
    </row>
    <row r="448" spans="8:8" ht="17.100000000000001" customHeight="1">
      <c r="H448" s="219" t="s">
        <v>625</v>
      </c>
    </row>
    <row r="449" spans="8:8" ht="17.100000000000001" customHeight="1">
      <c r="H449" s="219" t="s">
        <v>626</v>
      </c>
    </row>
    <row r="450" spans="8:8" ht="17.100000000000001" customHeight="1">
      <c r="H450" s="219" t="s">
        <v>627</v>
      </c>
    </row>
    <row r="451" spans="8:8" ht="17.100000000000001" customHeight="1">
      <c r="H451" s="219" t="s">
        <v>628</v>
      </c>
    </row>
    <row r="452" spans="8:8" ht="17.100000000000001" customHeight="1">
      <c r="H452" s="219" t="s">
        <v>629</v>
      </c>
    </row>
    <row r="453" spans="8:8" ht="17.100000000000001" customHeight="1">
      <c r="H453" s="219" t="s">
        <v>630</v>
      </c>
    </row>
    <row r="454" spans="8:8" ht="17.100000000000001" customHeight="1">
      <c r="H454" s="219" t="s">
        <v>631</v>
      </c>
    </row>
    <row r="455" spans="8:8" ht="17.100000000000001" customHeight="1">
      <c r="H455" s="219" t="s">
        <v>632</v>
      </c>
    </row>
    <row r="456" spans="8:8" ht="17.100000000000001" customHeight="1">
      <c r="H456" s="219" t="s">
        <v>633</v>
      </c>
    </row>
    <row r="457" spans="8:8" ht="17.100000000000001" customHeight="1">
      <c r="H457" s="219" t="s">
        <v>634</v>
      </c>
    </row>
    <row r="458" spans="8:8" ht="17.100000000000001" customHeight="1">
      <c r="H458" s="219" t="s">
        <v>635</v>
      </c>
    </row>
    <row r="459" spans="8:8" ht="17.100000000000001" customHeight="1">
      <c r="H459" s="219" t="s">
        <v>636</v>
      </c>
    </row>
    <row r="460" spans="8:8" ht="17.100000000000001" customHeight="1">
      <c r="H460" s="219" t="s">
        <v>637</v>
      </c>
    </row>
    <row r="461" spans="8:8" ht="17.100000000000001" customHeight="1">
      <c r="H461" s="219" t="s">
        <v>638</v>
      </c>
    </row>
    <row r="462" spans="8:8" ht="17.100000000000001" customHeight="1">
      <c r="H462" s="219" t="s">
        <v>639</v>
      </c>
    </row>
    <row r="463" spans="8:8" ht="17.100000000000001" customHeight="1">
      <c r="H463" s="219" t="s">
        <v>640</v>
      </c>
    </row>
    <row r="464" spans="8:8" ht="17.100000000000001" customHeight="1">
      <c r="H464" s="219" t="s">
        <v>641</v>
      </c>
    </row>
    <row r="465" spans="8:8" ht="17.100000000000001" customHeight="1">
      <c r="H465" s="219" t="s">
        <v>642</v>
      </c>
    </row>
    <row r="466" spans="8:8" ht="17.100000000000001" customHeight="1">
      <c r="H466" s="219" t="s">
        <v>643</v>
      </c>
    </row>
    <row r="467" spans="8:8" ht="17.100000000000001" customHeight="1">
      <c r="H467" s="219" t="s">
        <v>256</v>
      </c>
    </row>
    <row r="468" spans="8:8" ht="17.100000000000001" customHeight="1">
      <c r="H468" s="219" t="s">
        <v>257</v>
      </c>
    </row>
    <row r="469" spans="8:8" ht="17.100000000000001" customHeight="1">
      <c r="H469" s="219" t="s">
        <v>258</v>
      </c>
    </row>
    <row r="470" spans="8:8" ht="17.100000000000001" customHeight="1">
      <c r="H470" s="219" t="s">
        <v>644</v>
      </c>
    </row>
    <row r="471" spans="8:8" ht="17.100000000000001" customHeight="1">
      <c r="H471" s="219" t="s">
        <v>645</v>
      </c>
    </row>
    <row r="472" spans="8:8" ht="17.100000000000001" customHeight="1">
      <c r="H472" s="219" t="s">
        <v>646</v>
      </c>
    </row>
    <row r="473" spans="8:8" ht="17.100000000000001" customHeight="1">
      <c r="H473" s="219" t="s">
        <v>647</v>
      </c>
    </row>
    <row r="474" spans="8:8" ht="17.100000000000001" customHeight="1">
      <c r="H474" s="219" t="s">
        <v>281</v>
      </c>
    </row>
    <row r="475" spans="8:8" ht="17.100000000000001" customHeight="1">
      <c r="H475" s="219" t="s">
        <v>282</v>
      </c>
    </row>
    <row r="476" spans="8:8" ht="17.100000000000001" customHeight="1">
      <c r="H476" s="219" t="s">
        <v>283</v>
      </c>
    </row>
    <row r="477" spans="8:8" ht="17.100000000000001" customHeight="1">
      <c r="H477" s="219" t="s">
        <v>284</v>
      </c>
    </row>
    <row r="478" spans="8:8" ht="17.100000000000001" customHeight="1">
      <c r="H478" s="219" t="s">
        <v>263</v>
      </c>
    </row>
    <row r="479" spans="8:8" ht="17.100000000000001" customHeight="1">
      <c r="H479" s="219" t="s">
        <v>265</v>
      </c>
    </row>
    <row r="480" spans="8:8" ht="17.100000000000001" customHeight="1">
      <c r="H480" s="219" t="s">
        <v>266</v>
      </c>
    </row>
    <row r="481" spans="8:8" ht="17.100000000000001" customHeight="1">
      <c r="H481" s="219" t="s">
        <v>268</v>
      </c>
    </row>
    <row r="482" spans="8:8" ht="17.100000000000001" customHeight="1">
      <c r="H482" s="219" t="s">
        <v>648</v>
      </c>
    </row>
    <row r="483" spans="8:8" ht="17.100000000000001" customHeight="1">
      <c r="H483" s="219" t="s">
        <v>649</v>
      </c>
    </row>
    <row r="484" spans="8:8" ht="17.100000000000001" customHeight="1">
      <c r="H484" s="219" t="s">
        <v>650</v>
      </c>
    </row>
    <row r="485" spans="8:8" ht="17.100000000000001" customHeight="1">
      <c r="H485" s="219" t="s">
        <v>207</v>
      </c>
    </row>
    <row r="486" spans="8:8" ht="17.100000000000001" customHeight="1">
      <c r="H486" s="219" t="s">
        <v>651</v>
      </c>
    </row>
    <row r="487" spans="8:8" ht="17.100000000000001" customHeight="1">
      <c r="H487" s="219" t="s">
        <v>208</v>
      </c>
    </row>
    <row r="488" spans="8:8" ht="17.100000000000001" customHeight="1">
      <c r="H488" s="219" t="s">
        <v>209</v>
      </c>
    </row>
    <row r="489" spans="8:8" ht="17.100000000000001" customHeight="1">
      <c r="H489" s="219" t="s">
        <v>210</v>
      </c>
    </row>
    <row r="490" spans="8:8" ht="17.100000000000001" customHeight="1">
      <c r="H490" s="219" t="s">
        <v>211</v>
      </c>
    </row>
    <row r="491" spans="8:8" ht="17.100000000000001" customHeight="1">
      <c r="H491" s="219" t="s">
        <v>652</v>
      </c>
    </row>
    <row r="492" spans="8:8" ht="17.100000000000001" customHeight="1">
      <c r="H492" s="219" t="s">
        <v>653</v>
      </c>
    </row>
    <row r="493" spans="8:8" ht="17.100000000000001" customHeight="1">
      <c r="H493" s="219" t="s">
        <v>654</v>
      </c>
    </row>
    <row r="494" spans="8:8" ht="17.100000000000001" customHeight="1">
      <c r="H494" s="219" t="s">
        <v>655</v>
      </c>
    </row>
    <row r="495" spans="8:8" ht="17.100000000000001" customHeight="1">
      <c r="H495" s="219" t="s">
        <v>656</v>
      </c>
    </row>
    <row r="496" spans="8:8" ht="17.100000000000001" customHeight="1">
      <c r="H496" s="219" t="s">
        <v>657</v>
      </c>
    </row>
    <row r="497" spans="8:8" ht="17.100000000000001" customHeight="1">
      <c r="H497" s="219" t="s">
        <v>658</v>
      </c>
    </row>
    <row r="498" spans="8:8" ht="17.100000000000001" customHeight="1">
      <c r="H498" s="219" t="s">
        <v>659</v>
      </c>
    </row>
    <row r="499" spans="8:8" ht="17.100000000000001" customHeight="1">
      <c r="H499" s="219" t="s">
        <v>660</v>
      </c>
    </row>
    <row r="500" spans="8:8" ht="17.100000000000001" customHeight="1">
      <c r="H500" s="219" t="s">
        <v>661</v>
      </c>
    </row>
    <row r="501" spans="8:8" ht="17.100000000000001" customHeight="1">
      <c r="H501" s="219" t="s">
        <v>662</v>
      </c>
    </row>
    <row r="502" spans="8:8" ht="17.100000000000001" customHeight="1">
      <c r="H502" s="219" t="s">
        <v>663</v>
      </c>
    </row>
    <row r="503" spans="8:8" ht="17.100000000000001" customHeight="1">
      <c r="H503" s="219" t="s">
        <v>177</v>
      </c>
    </row>
    <row r="504" spans="8:8" ht="17.100000000000001" customHeight="1">
      <c r="H504" s="219" t="s">
        <v>179</v>
      </c>
    </row>
    <row r="505" spans="8:8" ht="17.100000000000001" customHeight="1">
      <c r="H505" s="219" t="s">
        <v>180</v>
      </c>
    </row>
    <row r="506" spans="8:8" ht="17.100000000000001" customHeight="1">
      <c r="H506" s="219" t="s">
        <v>181</v>
      </c>
    </row>
    <row r="507" spans="8:8" ht="17.100000000000001" customHeight="1">
      <c r="H507" s="219" t="s">
        <v>182</v>
      </c>
    </row>
    <row r="508" spans="8:8" ht="17.100000000000001" customHeight="1">
      <c r="H508" s="219" t="s">
        <v>664</v>
      </c>
    </row>
    <row r="509" spans="8:8" ht="17.100000000000001" customHeight="1">
      <c r="H509" s="219" t="s">
        <v>665</v>
      </c>
    </row>
    <row r="510" spans="8:8" ht="17.100000000000001" customHeight="1">
      <c r="H510" s="219" t="s">
        <v>666</v>
      </c>
    </row>
    <row r="511" spans="8:8" ht="17.100000000000001" customHeight="1">
      <c r="H511" s="219" t="s">
        <v>667</v>
      </c>
    </row>
    <row r="512" spans="8:8" ht="17.100000000000001" customHeight="1">
      <c r="H512" s="219" t="s">
        <v>668</v>
      </c>
    </row>
    <row r="513" spans="8:8" ht="17.100000000000001" customHeight="1">
      <c r="H513" s="219" t="s">
        <v>669</v>
      </c>
    </row>
    <row r="514" spans="8:8" ht="17.100000000000001" customHeight="1">
      <c r="H514" s="219" t="s">
        <v>670</v>
      </c>
    </row>
    <row r="515" spans="8:8" ht="17.100000000000001" customHeight="1">
      <c r="H515" s="219" t="s">
        <v>671</v>
      </c>
    </row>
    <row r="516" spans="8:8" ht="17.100000000000001" customHeight="1">
      <c r="H516" s="219" t="s">
        <v>672</v>
      </c>
    </row>
    <row r="517" spans="8:8" ht="17.100000000000001" customHeight="1">
      <c r="H517" s="219" t="s">
        <v>673</v>
      </c>
    </row>
    <row r="518" spans="8:8" ht="17.100000000000001" customHeight="1">
      <c r="H518" s="219" t="s">
        <v>674</v>
      </c>
    </row>
    <row r="519" spans="8:8" ht="17.100000000000001" customHeight="1">
      <c r="H519" s="219" t="s">
        <v>675</v>
      </c>
    </row>
    <row r="520" spans="8:8" ht="17.100000000000001" customHeight="1">
      <c r="H520" s="219" t="s">
        <v>676</v>
      </c>
    </row>
    <row r="521" spans="8:8" ht="17.100000000000001" customHeight="1">
      <c r="H521" s="219" t="s">
        <v>677</v>
      </c>
    </row>
    <row r="522" spans="8:8" ht="17.100000000000001" customHeight="1">
      <c r="H522" s="219" t="s">
        <v>678</v>
      </c>
    </row>
    <row r="523" spans="8:8" ht="17.100000000000001" customHeight="1">
      <c r="H523" s="219" t="s">
        <v>679</v>
      </c>
    </row>
    <row r="524" spans="8:8" ht="17.100000000000001" customHeight="1">
      <c r="H524" s="219" t="s">
        <v>680</v>
      </c>
    </row>
    <row r="525" spans="8:8" ht="17.100000000000001" customHeight="1">
      <c r="H525" s="219" t="s">
        <v>681</v>
      </c>
    </row>
    <row r="526" spans="8:8" ht="17.100000000000001" customHeight="1">
      <c r="H526" s="219" t="s">
        <v>682</v>
      </c>
    </row>
    <row r="527" spans="8:8" ht="17.100000000000001" customHeight="1">
      <c r="H527" s="219" t="s">
        <v>683</v>
      </c>
    </row>
    <row r="528" spans="8:8" ht="17.100000000000001" customHeight="1">
      <c r="H528" s="219" t="s">
        <v>294</v>
      </c>
    </row>
    <row r="529" spans="8:8" ht="17.100000000000001" customHeight="1">
      <c r="H529" s="219" t="s">
        <v>295</v>
      </c>
    </row>
    <row r="530" spans="8:8" ht="17.100000000000001" customHeight="1">
      <c r="H530" s="219" t="s">
        <v>296</v>
      </c>
    </row>
    <row r="531" spans="8:8" ht="17.100000000000001" customHeight="1">
      <c r="H531" s="219" t="s">
        <v>297</v>
      </c>
    </row>
    <row r="532" spans="8:8" ht="17.100000000000001" customHeight="1">
      <c r="H532" s="219" t="s">
        <v>298</v>
      </c>
    </row>
    <row r="533" spans="8:8" ht="17.100000000000001" customHeight="1">
      <c r="H533" s="219" t="s">
        <v>299</v>
      </c>
    </row>
    <row r="534" spans="8:8" ht="17.100000000000001" customHeight="1">
      <c r="H534" s="219" t="s">
        <v>300</v>
      </c>
    </row>
    <row r="535" spans="8:8" ht="17.100000000000001" customHeight="1">
      <c r="H535" s="219" t="s">
        <v>302</v>
      </c>
    </row>
    <row r="536" spans="8:8" ht="17.100000000000001" customHeight="1">
      <c r="H536" s="219" t="s">
        <v>303</v>
      </c>
    </row>
    <row r="537" spans="8:8" ht="17.100000000000001" customHeight="1">
      <c r="H537" s="219" t="s">
        <v>304</v>
      </c>
    </row>
    <row r="538" spans="8:8" ht="17.100000000000001" customHeight="1">
      <c r="H538" s="219" t="s">
        <v>684</v>
      </c>
    </row>
    <row r="539" spans="8:8" ht="17.100000000000001" customHeight="1">
      <c r="H539" s="219" t="s">
        <v>305</v>
      </c>
    </row>
    <row r="540" spans="8:8" ht="17.100000000000001" customHeight="1">
      <c r="H540" s="219" t="s">
        <v>685</v>
      </c>
    </row>
    <row r="541" spans="8:8" ht="17.100000000000001" customHeight="1">
      <c r="H541" s="219" t="s">
        <v>686</v>
      </c>
    </row>
    <row r="542" spans="8:8" ht="17.100000000000001" customHeight="1">
      <c r="H542" s="219" t="s">
        <v>687</v>
      </c>
    </row>
    <row r="543" spans="8:8" ht="17.100000000000001" customHeight="1">
      <c r="H543" s="219" t="s">
        <v>688</v>
      </c>
    </row>
    <row r="544" spans="8:8" ht="17.100000000000001" customHeight="1">
      <c r="H544" s="219" t="s">
        <v>689</v>
      </c>
    </row>
    <row r="545" spans="8:8" ht="17.100000000000001" customHeight="1">
      <c r="H545" s="219" t="s">
        <v>690</v>
      </c>
    </row>
    <row r="546" spans="8:8" ht="17.100000000000001" customHeight="1">
      <c r="H546" s="219" t="s">
        <v>691</v>
      </c>
    </row>
    <row r="547" spans="8:8" ht="17.100000000000001" customHeight="1">
      <c r="H547" s="219" t="s">
        <v>692</v>
      </c>
    </row>
    <row r="548" spans="8:8" ht="17.100000000000001" customHeight="1">
      <c r="H548" s="219" t="s">
        <v>693</v>
      </c>
    </row>
    <row r="549" spans="8:8" ht="17.100000000000001" customHeight="1">
      <c r="H549" s="219" t="s">
        <v>694</v>
      </c>
    </row>
    <row r="550" spans="8:8" ht="17.100000000000001" customHeight="1">
      <c r="H550" s="219" t="s">
        <v>166</v>
      </c>
    </row>
    <row r="551" spans="8:8" ht="17.100000000000001" customHeight="1">
      <c r="H551" s="219" t="s">
        <v>167</v>
      </c>
    </row>
    <row r="552" spans="8:8" ht="17.100000000000001" customHeight="1">
      <c r="H552" s="219" t="s">
        <v>168</v>
      </c>
    </row>
    <row r="553" spans="8:8" ht="17.100000000000001" customHeight="1">
      <c r="H553" s="219" t="s">
        <v>169</v>
      </c>
    </row>
    <row r="554" spans="8:8" ht="17.100000000000001" customHeight="1">
      <c r="H554" s="219" t="s">
        <v>170</v>
      </c>
    </row>
    <row r="555" spans="8:8" ht="17.100000000000001" customHeight="1">
      <c r="H555" s="219" t="s">
        <v>695</v>
      </c>
    </row>
    <row r="556" spans="8:8" ht="17.100000000000001" customHeight="1">
      <c r="H556" s="219" t="s">
        <v>696</v>
      </c>
    </row>
    <row r="557" spans="8:8" ht="17.100000000000001" customHeight="1">
      <c r="H557" s="219" t="s">
        <v>697</v>
      </c>
    </row>
    <row r="558" spans="8:8" ht="17.100000000000001" customHeight="1">
      <c r="H558" s="219" t="s">
        <v>698</v>
      </c>
    </row>
    <row r="559" spans="8:8" ht="17.100000000000001" customHeight="1">
      <c r="H559" s="219" t="s">
        <v>699</v>
      </c>
    </row>
    <row r="560" spans="8:8" ht="17.100000000000001" customHeight="1">
      <c r="H560" s="219" t="s">
        <v>700</v>
      </c>
    </row>
    <row r="561" spans="8:8" ht="17.100000000000001" customHeight="1">
      <c r="H561" s="219" t="s">
        <v>701</v>
      </c>
    </row>
    <row r="562" spans="8:8" ht="17.100000000000001" customHeight="1">
      <c r="H562" s="219" t="s">
        <v>183</v>
      </c>
    </row>
    <row r="563" spans="8:8" ht="17.100000000000001" customHeight="1">
      <c r="H563" s="219" t="s">
        <v>187</v>
      </c>
    </row>
    <row r="564" spans="8:8" ht="17.100000000000001" customHeight="1">
      <c r="H564" s="219" t="s">
        <v>212</v>
      </c>
    </row>
    <row r="565" spans="8:8" ht="17.100000000000001" customHeight="1">
      <c r="H565" s="219" t="s">
        <v>702</v>
      </c>
    </row>
    <row r="566" spans="8:8" ht="17.100000000000001" customHeight="1">
      <c r="H566" s="219" t="s">
        <v>213</v>
      </c>
    </row>
    <row r="567" spans="8:8" ht="17.100000000000001" customHeight="1">
      <c r="H567" s="219" t="s">
        <v>214</v>
      </c>
    </row>
    <row r="568" spans="8:8" ht="17.100000000000001" customHeight="1">
      <c r="H568" s="219" t="s">
        <v>703</v>
      </c>
    </row>
    <row r="65516" ht="12.75" customHeight="1"/>
    <row r="65517" ht="12.75" customHeight="1"/>
    <row r="65518" ht="12.75" customHeight="1"/>
    <row r="65519" ht="12.75" customHeight="1"/>
    <row r="65520" ht="12.75" customHeight="1"/>
    <row r="65521" ht="12.75" customHeight="1"/>
    <row r="65522" ht="12.75" customHeight="1"/>
    <row r="65523" ht="12.75" customHeight="1"/>
    <row r="65524" ht="12.75" customHeight="1"/>
    <row r="65525" ht="12.75" customHeight="1"/>
    <row r="65526" ht="12.75" customHeight="1"/>
    <row r="65527" ht="12.75" customHeight="1"/>
    <row r="65528" ht="12.75" customHeight="1"/>
    <row r="65529" ht="12.75" customHeight="1"/>
    <row r="65530" ht="12.75" customHeight="1"/>
    <row r="65531" ht="12.75" customHeight="1"/>
    <row r="65532" ht="12.75" customHeight="1"/>
    <row r="65533" ht="12.75" customHeight="1"/>
    <row r="65534" ht="12.75" customHeight="1"/>
    <row r="65535" ht="12.75" customHeight="1"/>
    <row r="65536" ht="12.75" customHeight="1"/>
  </sheetData>
  <sheetProtection selectLockedCells="1" selectUnlockedCells="1"/>
  <sortState xmlns:xlrd2="http://schemas.microsoft.com/office/spreadsheetml/2017/richdata2" ref="H3:H207">
    <sortCondition ref="H3:H207"/>
  </sortState>
  <printOptions horizontalCentered="1" verticalCentered="1"/>
  <pageMargins left="0.78749999999999998" right="0.78749999999999998" top="1.0249999999999999" bottom="1.0249999999999999" header="0.78749999999999998" footer="0.78749999999999998"/>
  <pageSetup paperSize="9" firstPageNumber="0" orientation="landscape" horizontalDpi="300" verticalDpi="300"/>
  <headerFooter alignWithMargins="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8C80-C533-4D4F-A7D1-47DD30521908}">
  <sheetPr>
    <tabColor rgb="FF7030A0"/>
  </sheetPr>
  <dimension ref="A1:J24"/>
  <sheetViews>
    <sheetView workbookViewId="0">
      <selection activeCell="D11" sqref="D11"/>
    </sheetView>
  </sheetViews>
  <sheetFormatPr baseColWidth="10" defaultRowHeight="12.75"/>
  <cols>
    <col min="1" max="1" width="3.42578125" customWidth="1"/>
    <col min="2" max="2" width="84.28515625" style="222" customWidth="1"/>
    <col min="3" max="3" width="5.5703125" customWidth="1"/>
    <col min="4" max="9" width="28.28515625" customWidth="1"/>
    <col min="10" max="10" width="18.28515625" style="5" customWidth="1"/>
  </cols>
  <sheetData>
    <row r="1" spans="1:10">
      <c r="A1" s="217"/>
      <c r="B1" s="218"/>
      <c r="C1" s="219"/>
      <c r="D1" s="219"/>
      <c r="E1" s="219"/>
      <c r="F1" s="219"/>
      <c r="G1" s="219"/>
      <c r="H1" s="220"/>
      <c r="I1" s="220"/>
      <c r="J1" s="221"/>
    </row>
    <row r="2" spans="1:10">
      <c r="A2" s="217"/>
      <c r="B2" s="270" t="s">
        <v>443</v>
      </c>
      <c r="C2" s="270"/>
      <c r="D2" s="270"/>
      <c r="E2" s="270"/>
      <c r="F2" s="270"/>
      <c r="G2" s="270"/>
      <c r="H2" s="270"/>
      <c r="I2" s="271"/>
      <c r="J2" s="221"/>
    </row>
    <row r="3" spans="1:10">
      <c r="A3" s="217"/>
      <c r="D3" s="219"/>
      <c r="E3" s="219"/>
      <c r="F3" s="219"/>
      <c r="G3" s="219"/>
      <c r="H3" s="220"/>
      <c r="I3" s="220"/>
      <c r="J3" s="221"/>
    </row>
    <row r="4" spans="1:10" ht="15">
      <c r="A4" s="217"/>
      <c r="B4" s="223" t="s">
        <v>444</v>
      </c>
      <c r="D4" s="224" t="s">
        <v>16</v>
      </c>
      <c r="E4" s="224" t="s">
        <v>16</v>
      </c>
      <c r="F4" s="224" t="s">
        <v>16</v>
      </c>
      <c r="G4" s="224" t="s">
        <v>16</v>
      </c>
      <c r="H4" s="224" t="s">
        <v>16</v>
      </c>
      <c r="I4" s="224" t="s">
        <v>16</v>
      </c>
      <c r="J4" s="221"/>
    </row>
    <row r="5" spans="1:10" ht="13.5" thickBot="1">
      <c r="A5" s="217"/>
      <c r="B5"/>
      <c r="D5" s="225"/>
      <c r="E5" s="225"/>
      <c r="F5" s="225"/>
      <c r="G5" s="225"/>
      <c r="H5" s="225"/>
      <c r="J5" s="221"/>
    </row>
    <row r="6" spans="1:10">
      <c r="A6" s="217"/>
      <c r="B6" s="226" t="s">
        <v>445</v>
      </c>
      <c r="D6" s="249"/>
      <c r="E6" s="249"/>
      <c r="F6" s="249"/>
      <c r="G6" s="249"/>
      <c r="H6" s="249"/>
      <c r="I6" s="249"/>
      <c r="J6" s="221"/>
    </row>
    <row r="7" spans="1:10" ht="13.5" thickBot="1">
      <c r="A7" s="217"/>
      <c r="B7" s="227" t="s">
        <v>446</v>
      </c>
      <c r="D7" s="250"/>
      <c r="E7" s="250"/>
      <c r="F7" s="250"/>
      <c r="G7" s="250"/>
      <c r="H7" s="250"/>
      <c r="I7" s="250"/>
      <c r="J7" s="221"/>
    </row>
    <row r="8" spans="1:10">
      <c r="A8" s="217"/>
      <c r="B8" s="228" t="s">
        <v>447</v>
      </c>
      <c r="D8" s="242">
        <f t="shared" ref="D8:I8" si="0">SUM(D9:D13)</f>
        <v>0</v>
      </c>
      <c r="E8" s="243">
        <f t="shared" si="0"/>
        <v>0</v>
      </c>
      <c r="F8" s="244">
        <f t="shared" si="0"/>
        <v>0</v>
      </c>
      <c r="G8" s="243">
        <f t="shared" si="0"/>
        <v>0</v>
      </c>
      <c r="H8" s="243">
        <f t="shared" si="0"/>
        <v>0</v>
      </c>
      <c r="I8" s="243">
        <f t="shared" si="0"/>
        <v>0</v>
      </c>
      <c r="J8" s="221"/>
    </row>
    <row r="9" spans="1:10" ht="15">
      <c r="A9" s="217"/>
      <c r="B9" s="229" t="s">
        <v>448</v>
      </c>
      <c r="D9" s="251"/>
      <c r="E9" s="252"/>
      <c r="F9" s="253"/>
      <c r="G9" s="252"/>
      <c r="H9" s="252"/>
      <c r="I9" s="252"/>
      <c r="J9" s="221"/>
    </row>
    <row r="10" spans="1:10" ht="15">
      <c r="A10" s="217"/>
      <c r="B10" s="229" t="s">
        <v>449</v>
      </c>
      <c r="D10" s="251"/>
      <c r="E10" s="252"/>
      <c r="F10" s="253"/>
      <c r="G10" s="252"/>
      <c r="H10" s="252"/>
      <c r="I10" s="252"/>
      <c r="J10" s="221"/>
    </row>
    <row r="11" spans="1:10" ht="15">
      <c r="A11" s="217"/>
      <c r="B11" s="229" t="s">
        <v>450</v>
      </c>
      <c r="D11" s="251"/>
      <c r="E11" s="252"/>
      <c r="F11" s="253"/>
      <c r="G11" s="252"/>
      <c r="H11" s="252"/>
      <c r="I11" s="252"/>
      <c r="J11" s="221"/>
    </row>
    <row r="12" spans="1:10" ht="15">
      <c r="A12" s="217"/>
      <c r="B12" s="229" t="s">
        <v>451</v>
      </c>
      <c r="D12" s="251"/>
      <c r="E12" s="252"/>
      <c r="F12" s="253"/>
      <c r="G12" s="252"/>
      <c r="H12" s="252"/>
      <c r="I12" s="252"/>
      <c r="J12" s="221"/>
    </row>
    <row r="13" spans="1:10" ht="15.75" thickBot="1">
      <c r="A13" s="217"/>
      <c r="B13" s="230" t="s">
        <v>452</v>
      </c>
      <c r="D13" s="254"/>
      <c r="E13" s="255"/>
      <c r="F13" s="256"/>
      <c r="G13" s="255"/>
      <c r="H13" s="255"/>
      <c r="I13" s="255"/>
      <c r="J13" s="221"/>
    </row>
    <row r="14" spans="1:10" ht="13.5" thickBot="1">
      <c r="A14" s="217"/>
      <c r="B14" s="231" t="s">
        <v>464</v>
      </c>
      <c r="D14" s="245">
        <f t="shared" ref="D14:I14" si="1">D6+D7-D8</f>
        <v>0</v>
      </c>
      <c r="E14" s="245">
        <f t="shared" si="1"/>
        <v>0</v>
      </c>
      <c r="F14" s="245">
        <f t="shared" si="1"/>
        <v>0</v>
      </c>
      <c r="G14" s="245">
        <f t="shared" si="1"/>
        <v>0</v>
      </c>
      <c r="H14" s="245">
        <f t="shared" si="1"/>
        <v>0</v>
      </c>
      <c r="I14" s="245">
        <f t="shared" si="1"/>
        <v>0</v>
      </c>
      <c r="J14" s="221"/>
    </row>
    <row r="15" spans="1:10">
      <c r="A15" s="217"/>
      <c r="B15"/>
      <c r="D15" s="225"/>
      <c r="E15" s="225"/>
      <c r="F15" s="225"/>
      <c r="G15" s="225"/>
      <c r="H15" s="225"/>
      <c r="J15" s="221"/>
    </row>
    <row r="16" spans="1:10" ht="15">
      <c r="A16" s="217"/>
      <c r="B16" s="223" t="s">
        <v>453</v>
      </c>
      <c r="D16" s="225"/>
      <c r="E16" s="225"/>
      <c r="F16" s="225"/>
      <c r="G16" s="225"/>
      <c r="H16" s="225"/>
      <c r="J16" s="221"/>
    </row>
    <row r="17" spans="1:10" ht="15.75" thickBot="1">
      <c r="A17" s="217"/>
      <c r="B17" s="238" t="s">
        <v>458</v>
      </c>
      <c r="D17" s="247">
        <v>229.5</v>
      </c>
      <c r="E17" s="247">
        <v>229.5</v>
      </c>
      <c r="F17" s="247">
        <v>229.5</v>
      </c>
      <c r="G17" s="247">
        <v>229.5</v>
      </c>
      <c r="H17" s="247">
        <v>229.5</v>
      </c>
      <c r="I17" s="266">
        <v>229.5</v>
      </c>
      <c r="J17" s="221"/>
    </row>
    <row r="18" spans="1:10" ht="15">
      <c r="A18" s="217"/>
      <c r="B18" s="232" t="s">
        <v>454</v>
      </c>
      <c r="C18" s="233"/>
      <c r="D18" s="261">
        <v>1</v>
      </c>
      <c r="E18" s="262">
        <f>(365-31-15)/365</f>
        <v>0.87397260273972599</v>
      </c>
      <c r="F18" s="263"/>
      <c r="G18" s="264"/>
      <c r="H18" s="265"/>
      <c r="I18" s="265"/>
      <c r="J18" s="221"/>
    </row>
    <row r="19" spans="1:10" ht="15.75" thickBot="1">
      <c r="A19" s="217"/>
      <c r="B19" s="234" t="s">
        <v>455</v>
      </c>
      <c r="D19" s="257">
        <v>0.8</v>
      </c>
      <c r="E19" s="258"/>
      <c r="F19" s="259"/>
      <c r="G19" s="258"/>
      <c r="H19" s="260"/>
      <c r="I19" s="260"/>
      <c r="J19" s="221"/>
    </row>
    <row r="20" spans="1:10" ht="13.5" thickBot="1">
      <c r="A20" s="217"/>
      <c r="B20" s="234" t="s">
        <v>456</v>
      </c>
      <c r="D20" s="246">
        <f t="shared" ref="D20:I20" si="2">D18*D19</f>
        <v>0.8</v>
      </c>
      <c r="E20" s="246">
        <f t="shared" si="2"/>
        <v>0</v>
      </c>
      <c r="F20" s="246">
        <f t="shared" si="2"/>
        <v>0</v>
      </c>
      <c r="G20" s="246">
        <f t="shared" si="2"/>
        <v>0</v>
      </c>
      <c r="H20" s="246">
        <f t="shared" si="2"/>
        <v>0</v>
      </c>
      <c r="I20" s="246">
        <f t="shared" si="2"/>
        <v>0</v>
      </c>
      <c r="J20" s="221"/>
    </row>
    <row r="21" spans="1:10" ht="13.5" thickBot="1">
      <c r="A21" s="235"/>
      <c r="B21" s="234" t="s">
        <v>459</v>
      </c>
      <c r="D21" s="247">
        <f>D17*D20</f>
        <v>183.60000000000002</v>
      </c>
      <c r="E21" s="247">
        <f t="shared" ref="E21:I21" si="3">E17*E20</f>
        <v>0</v>
      </c>
      <c r="F21" s="247">
        <f t="shared" si="3"/>
        <v>0</v>
      </c>
      <c r="G21" s="247">
        <f t="shared" si="3"/>
        <v>0</v>
      </c>
      <c r="H21" s="247">
        <f t="shared" si="3"/>
        <v>0</v>
      </c>
      <c r="I21" s="247">
        <f t="shared" si="3"/>
        <v>0</v>
      </c>
      <c r="J21" s="221"/>
    </row>
    <row r="22" spans="1:10" ht="13.5" thickBot="1"/>
    <row r="23" spans="1:10" ht="13.5" thickBot="1">
      <c r="B23" s="231" t="s">
        <v>461</v>
      </c>
      <c r="D23" s="248">
        <f>D14/D21</f>
        <v>0</v>
      </c>
      <c r="E23" s="248" t="e">
        <f t="shared" ref="E23:I23" si="4">E14/E21</f>
        <v>#DIV/0!</v>
      </c>
      <c r="F23" s="248" t="e">
        <f t="shared" si="4"/>
        <v>#DIV/0!</v>
      </c>
      <c r="G23" s="248" t="e">
        <f t="shared" si="4"/>
        <v>#DIV/0!</v>
      </c>
      <c r="H23" s="248" t="e">
        <f t="shared" si="4"/>
        <v>#DIV/0!</v>
      </c>
      <c r="I23" s="248" t="e">
        <f t="shared" si="4"/>
        <v>#DIV/0!</v>
      </c>
    </row>
    <row r="24" spans="1:10" ht="15.75">
      <c r="B24" s="236"/>
    </row>
  </sheetData>
  <mergeCells count="1">
    <mergeCell ref="B2:I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1"/>
    <pageSetUpPr fitToPage="1"/>
  </sheetPr>
  <dimension ref="A1:G45"/>
  <sheetViews>
    <sheetView showGridLines="0" topLeftCell="A13" zoomScale="75" zoomScaleNormal="75" zoomScaleSheetLayoutView="80" workbookViewId="0">
      <selection activeCell="B16" sqref="B16"/>
    </sheetView>
  </sheetViews>
  <sheetFormatPr baseColWidth="10" defaultColWidth="11" defaultRowHeight="12.75"/>
  <cols>
    <col min="1" max="1" width="17.5703125" customWidth="1"/>
    <col min="2" max="2" width="23.42578125" customWidth="1"/>
    <col min="3" max="3" width="28.5703125" customWidth="1"/>
    <col min="4" max="4" width="42.5703125" customWidth="1"/>
    <col min="5" max="5" width="45.42578125" customWidth="1"/>
    <col min="6" max="6" width="26.42578125" customWidth="1"/>
    <col min="13" max="13" width="13.5703125" customWidth="1"/>
  </cols>
  <sheetData>
    <row r="1" spans="1:7" s="31" customFormat="1" ht="29.1" customHeight="1">
      <c r="A1" s="276" t="s">
        <v>29</v>
      </c>
      <c r="B1" s="276"/>
      <c r="C1" s="276"/>
      <c r="D1" s="276"/>
      <c r="E1" s="276"/>
      <c r="F1" s="276"/>
    </row>
    <row r="2" spans="1:7" s="20" customFormat="1" ht="11.1" customHeight="1">
      <c r="A2" s="32"/>
      <c r="B2" s="32"/>
      <c r="C2" s="32"/>
      <c r="D2" s="32"/>
      <c r="E2" s="32"/>
      <c r="F2" s="32"/>
    </row>
    <row r="3" spans="1:7" s="20" customFormat="1" ht="26.85" customHeight="1">
      <c r="A3" s="277" t="str">
        <f>ACCUEIL!A6</f>
        <v>N° dossier OSIRIS</v>
      </c>
      <c r="B3" s="278"/>
      <c r="C3" s="291">
        <f>ACCUEIL!B6</f>
        <v>0</v>
      </c>
      <c r="D3" s="292"/>
      <c r="E3" s="292"/>
      <c r="F3" s="292"/>
    </row>
    <row r="4" spans="1:7" s="20" customFormat="1" ht="20.100000000000001" customHeight="1">
      <c r="A4" s="277" t="str">
        <f>ACCUEIL!A3</f>
        <v>Type d'opérations</v>
      </c>
      <c r="B4" s="278"/>
      <c r="C4" s="282" t="str">
        <f>ACCUEIL!B3</f>
        <v>Actions d'animation relatives aux mesures agro-environnementales et climatiques</v>
      </c>
      <c r="D4" s="283"/>
      <c r="E4" s="283"/>
      <c r="F4" s="284"/>
    </row>
    <row r="5" spans="1:7" s="20" customFormat="1" ht="28.5" customHeight="1">
      <c r="A5" s="277" t="s">
        <v>0</v>
      </c>
      <c r="B5" s="278"/>
      <c r="C5" s="285" t="str">
        <f>ACCUEIL!B4</f>
        <v>Animation PAEC 2024</v>
      </c>
      <c r="D5" s="286"/>
      <c r="E5" s="286"/>
      <c r="F5" s="287"/>
    </row>
    <row r="6" spans="1:7" s="20" customFormat="1" ht="35.25" customHeight="1">
      <c r="A6" s="277" t="s">
        <v>4</v>
      </c>
      <c r="B6" s="278"/>
      <c r="C6" s="285">
        <f>ACCUEIL!B5</f>
        <v>0</v>
      </c>
      <c r="D6" s="286"/>
      <c r="E6" s="286"/>
      <c r="F6" s="287"/>
    </row>
    <row r="7" spans="1:7" s="20" customFormat="1" ht="29.1" customHeight="1">
      <c r="A7" s="279" t="s">
        <v>30</v>
      </c>
      <c r="B7" s="280"/>
      <c r="C7" s="288"/>
      <c r="D7" s="289"/>
      <c r="E7" s="289"/>
      <c r="F7" s="290"/>
    </row>
    <row r="8" spans="1:7" ht="18" customHeight="1">
      <c r="A8" s="32"/>
      <c r="B8" s="32"/>
      <c r="C8" s="32"/>
      <c r="D8" s="33"/>
      <c r="E8" s="33"/>
      <c r="F8" s="33"/>
    </row>
    <row r="9" spans="1:7" ht="36.75" customHeight="1">
      <c r="A9" s="34" t="s">
        <v>31</v>
      </c>
      <c r="B9" s="34"/>
      <c r="C9" s="34"/>
      <c r="D9" s="35"/>
      <c r="E9" s="32"/>
      <c r="F9" s="32"/>
    </row>
    <row r="10" spans="1:7" s="21" customFormat="1" ht="122.25" customHeight="1">
      <c r="A10" s="274" t="s">
        <v>61</v>
      </c>
      <c r="B10" s="274"/>
      <c r="C10" s="274"/>
      <c r="D10" s="274"/>
      <c r="E10" s="274"/>
      <c r="F10" s="36"/>
    </row>
    <row r="11" spans="1:7" ht="28.35" customHeight="1">
      <c r="A11" s="77"/>
      <c r="B11" s="77"/>
      <c r="C11" s="275" t="s">
        <v>32</v>
      </c>
      <c r="D11" s="275"/>
      <c r="E11" s="78" t="s">
        <v>33</v>
      </c>
      <c r="F11" s="76"/>
    </row>
    <row r="12" spans="1:7">
      <c r="A12" s="77"/>
      <c r="B12" s="77"/>
      <c r="C12" s="77"/>
      <c r="D12" s="77"/>
      <c r="E12" s="76"/>
      <c r="F12" s="76"/>
    </row>
    <row r="13" spans="1:7">
      <c r="A13" s="79">
        <f>MIN('Modèle déclaration temps'!A16:A998)</f>
        <v>0</v>
      </c>
      <c r="B13" s="76"/>
      <c r="C13" s="76"/>
      <c r="D13" s="77"/>
      <c r="E13" s="76"/>
      <c r="F13" s="76"/>
    </row>
    <row r="14" spans="1:7" ht="28.35" customHeight="1">
      <c r="A14" s="79">
        <f>MAX('Modèle déclaration temps'!A16:A998)</f>
        <v>0</v>
      </c>
      <c r="B14" s="281" t="str">
        <f>IF(OR(B16&gt;10,B17&gt;10,B18&gt;10,B19&gt;10,B20&gt;10,B21&gt;10,B22&gt;10,B23&gt;10,B24&gt;10,B25&gt;10,B26&gt;10,B27&gt;10,B28&gt;10,B29&gt;10,B30&gt;10,B31&gt;10,B32&gt;10,B33&gt;10,B34&gt;10,B35&gt;10,B36&gt;10),"Attention le plafond de travail quotidien est dépassé","")</f>
        <v/>
      </c>
      <c r="C14" s="281"/>
      <c r="D14" s="281"/>
      <c r="E14" s="281"/>
      <c r="F14" s="76"/>
    </row>
    <row r="15" spans="1:7" ht="59.85" customHeight="1">
      <c r="A15" s="25" t="s">
        <v>19</v>
      </c>
      <c r="B15" s="25" t="s">
        <v>34</v>
      </c>
      <c r="C15" s="25" t="s">
        <v>457</v>
      </c>
      <c r="D15" s="25" t="s">
        <v>60</v>
      </c>
      <c r="E15" s="25" t="s">
        <v>35</v>
      </c>
      <c r="F15" s="25" t="s">
        <v>52</v>
      </c>
      <c r="G15" s="25" t="s">
        <v>64</v>
      </c>
    </row>
    <row r="16" spans="1:7" ht="25.5" customHeight="1">
      <c r="A16" s="135"/>
      <c r="B16" s="136"/>
      <c r="C16" s="237">
        <f>B16/7</f>
        <v>0</v>
      </c>
      <c r="D16" s="136"/>
      <c r="E16" s="121"/>
      <c r="F16" s="149"/>
      <c r="G16" s="149"/>
    </row>
    <row r="17" spans="1:7" ht="25.5" customHeight="1">
      <c r="A17" s="135"/>
      <c r="B17" s="136"/>
      <c r="C17" s="237">
        <f t="shared" ref="C17:C36" si="0">B17/7</f>
        <v>0</v>
      </c>
      <c r="D17" s="136"/>
      <c r="E17" s="121"/>
      <c r="F17" s="149"/>
      <c r="G17" s="149"/>
    </row>
    <row r="18" spans="1:7" ht="25.5" customHeight="1">
      <c r="A18" s="135"/>
      <c r="B18" s="136"/>
      <c r="C18" s="237">
        <f t="shared" si="0"/>
        <v>0</v>
      </c>
      <c r="D18" s="136"/>
      <c r="E18" s="121"/>
      <c r="F18" s="149"/>
      <c r="G18" s="149"/>
    </row>
    <row r="19" spans="1:7" ht="25.5" customHeight="1">
      <c r="A19" s="135"/>
      <c r="B19" s="136"/>
      <c r="C19" s="237">
        <f t="shared" si="0"/>
        <v>0</v>
      </c>
      <c r="D19" s="136"/>
      <c r="E19" s="121"/>
      <c r="F19" s="149"/>
      <c r="G19" s="149"/>
    </row>
    <row r="20" spans="1:7" ht="25.5" customHeight="1">
      <c r="A20" s="135"/>
      <c r="B20" s="136"/>
      <c r="C20" s="237">
        <f t="shared" si="0"/>
        <v>0</v>
      </c>
      <c r="D20" s="136"/>
      <c r="E20" s="121"/>
      <c r="F20" s="149"/>
      <c r="G20" s="149"/>
    </row>
    <row r="21" spans="1:7" ht="25.5" customHeight="1">
      <c r="A21" s="135"/>
      <c r="B21" s="136"/>
      <c r="C21" s="237">
        <f t="shared" si="0"/>
        <v>0</v>
      </c>
      <c r="D21" s="136"/>
      <c r="E21" s="121"/>
      <c r="F21" s="149"/>
      <c r="G21" s="149"/>
    </row>
    <row r="22" spans="1:7" ht="25.5" customHeight="1">
      <c r="A22" s="135"/>
      <c r="B22" s="136"/>
      <c r="C22" s="237">
        <f t="shared" si="0"/>
        <v>0</v>
      </c>
      <c r="D22" s="136"/>
      <c r="E22" s="121"/>
      <c r="F22" s="149"/>
      <c r="G22" s="149"/>
    </row>
    <row r="23" spans="1:7" ht="25.5" customHeight="1">
      <c r="A23" s="135"/>
      <c r="B23" s="136"/>
      <c r="C23" s="237">
        <f t="shared" si="0"/>
        <v>0</v>
      </c>
      <c r="D23" s="136"/>
      <c r="E23" s="121"/>
      <c r="F23" s="149"/>
      <c r="G23" s="149"/>
    </row>
    <row r="24" spans="1:7" ht="25.5" customHeight="1">
      <c r="A24" s="135"/>
      <c r="B24" s="136"/>
      <c r="C24" s="237">
        <f t="shared" si="0"/>
        <v>0</v>
      </c>
      <c r="D24" s="136"/>
      <c r="E24" s="121"/>
      <c r="F24" s="149"/>
      <c r="G24" s="149"/>
    </row>
    <row r="25" spans="1:7" ht="25.5" customHeight="1">
      <c r="A25" s="135"/>
      <c r="B25" s="136"/>
      <c r="C25" s="237">
        <f t="shared" si="0"/>
        <v>0</v>
      </c>
      <c r="D25" s="136"/>
      <c r="E25" s="121"/>
      <c r="F25" s="149"/>
      <c r="G25" s="149"/>
    </row>
    <row r="26" spans="1:7" ht="25.5" customHeight="1">
      <c r="A26" s="135"/>
      <c r="B26" s="136"/>
      <c r="C26" s="237">
        <f t="shared" si="0"/>
        <v>0</v>
      </c>
      <c r="D26" s="136"/>
      <c r="E26" s="121"/>
      <c r="F26" s="149"/>
      <c r="G26" s="149"/>
    </row>
    <row r="27" spans="1:7" ht="25.5" customHeight="1">
      <c r="A27" s="135"/>
      <c r="B27" s="136"/>
      <c r="C27" s="237">
        <f t="shared" si="0"/>
        <v>0</v>
      </c>
      <c r="D27" s="136"/>
      <c r="E27" s="121"/>
      <c r="F27" s="149"/>
      <c r="G27" s="149"/>
    </row>
    <row r="28" spans="1:7" ht="25.5" customHeight="1">
      <c r="A28" s="135"/>
      <c r="B28" s="136"/>
      <c r="C28" s="237">
        <f t="shared" si="0"/>
        <v>0</v>
      </c>
      <c r="D28" s="136"/>
      <c r="E28" s="121"/>
      <c r="F28" s="149"/>
      <c r="G28" s="149"/>
    </row>
    <row r="29" spans="1:7" ht="25.5" customHeight="1">
      <c r="A29" s="135"/>
      <c r="B29" s="136"/>
      <c r="C29" s="237">
        <f t="shared" si="0"/>
        <v>0</v>
      </c>
      <c r="D29" s="136"/>
      <c r="E29" s="121"/>
      <c r="F29" s="149"/>
      <c r="G29" s="149"/>
    </row>
    <row r="30" spans="1:7" ht="25.5" customHeight="1">
      <c r="A30" s="135"/>
      <c r="B30" s="136"/>
      <c r="C30" s="237">
        <f t="shared" si="0"/>
        <v>0</v>
      </c>
      <c r="D30" s="136"/>
      <c r="E30" s="121"/>
      <c r="F30" s="149"/>
      <c r="G30" s="149"/>
    </row>
    <row r="31" spans="1:7" ht="25.5" customHeight="1">
      <c r="A31" s="135"/>
      <c r="B31" s="136"/>
      <c r="C31" s="237">
        <f t="shared" si="0"/>
        <v>0</v>
      </c>
      <c r="D31" s="136"/>
      <c r="E31" s="121"/>
      <c r="F31" s="149"/>
      <c r="G31" s="149"/>
    </row>
    <row r="32" spans="1:7" ht="25.5" customHeight="1">
      <c r="A32" s="135"/>
      <c r="B32" s="136"/>
      <c r="C32" s="237">
        <f t="shared" si="0"/>
        <v>0</v>
      </c>
      <c r="D32" s="136"/>
      <c r="E32" s="121"/>
      <c r="F32" s="149"/>
      <c r="G32" s="149"/>
    </row>
    <row r="33" spans="1:7" ht="25.5" customHeight="1">
      <c r="A33" s="135"/>
      <c r="B33" s="136"/>
      <c r="C33" s="237">
        <f t="shared" si="0"/>
        <v>0</v>
      </c>
      <c r="D33" s="136"/>
      <c r="E33" s="121"/>
      <c r="F33" s="149"/>
      <c r="G33" s="149"/>
    </row>
    <row r="34" spans="1:7" ht="25.5" customHeight="1">
      <c r="A34" s="135"/>
      <c r="B34" s="136"/>
      <c r="C34" s="237">
        <f t="shared" si="0"/>
        <v>0</v>
      </c>
      <c r="D34" s="136"/>
      <c r="E34" s="121"/>
      <c r="F34" s="149"/>
      <c r="G34" s="149"/>
    </row>
    <row r="35" spans="1:7" ht="25.5" customHeight="1">
      <c r="A35" s="135"/>
      <c r="B35" s="136"/>
      <c r="C35" s="237">
        <f t="shared" si="0"/>
        <v>0</v>
      </c>
      <c r="D35" s="136"/>
      <c r="E35" s="121"/>
      <c r="F35" s="149"/>
      <c r="G35" s="149"/>
    </row>
    <row r="36" spans="1:7" ht="25.5" customHeight="1">
      <c r="A36" s="135"/>
      <c r="B36" s="136"/>
      <c r="C36" s="237">
        <f t="shared" si="0"/>
        <v>0</v>
      </c>
      <c r="D36" s="136"/>
      <c r="E36" s="121"/>
      <c r="F36" s="149"/>
      <c r="G36" s="149"/>
    </row>
    <row r="37" spans="1:7" ht="25.5" customHeight="1">
      <c r="A37" s="150" t="s">
        <v>21</v>
      </c>
      <c r="B37" s="151">
        <f>SUM('Modèle déclaration temps'!B16:B36)</f>
        <v>0</v>
      </c>
      <c r="C37" s="150">
        <f>SUM('Modèle déclaration temps'!C16:C36)</f>
        <v>0</v>
      </c>
    </row>
    <row r="38" spans="1:7" ht="25.5" customHeight="1">
      <c r="A38" s="76"/>
      <c r="B38" s="76"/>
      <c r="C38" s="76"/>
      <c r="D38" s="76"/>
      <c r="E38" s="76"/>
      <c r="F38" s="76"/>
    </row>
    <row r="39" spans="1:7" ht="94.5" customHeight="1">
      <c r="A39" s="272" t="s">
        <v>36</v>
      </c>
      <c r="B39" s="272"/>
      <c r="C39" s="272"/>
      <c r="D39" s="76"/>
      <c r="E39" s="273" t="s">
        <v>37</v>
      </c>
      <c r="F39" s="273"/>
    </row>
    <row r="40" spans="1:7">
      <c r="A40" s="19"/>
      <c r="B40" s="19"/>
      <c r="C40" s="19"/>
      <c r="D40" s="19"/>
      <c r="E40" s="19"/>
      <c r="F40" s="19"/>
    </row>
    <row r="41" spans="1:7">
      <c r="A41" s="19" t="s">
        <v>63</v>
      </c>
      <c r="B41" s="19"/>
      <c r="C41" s="19"/>
      <c r="D41" s="19"/>
      <c r="E41" s="19"/>
      <c r="F41" s="19"/>
    </row>
    <row r="43" spans="1:7">
      <c r="A43" s="48" t="s">
        <v>53</v>
      </c>
      <c r="B43" t="s">
        <v>55</v>
      </c>
      <c r="C43" t="s">
        <v>56</v>
      </c>
      <c r="D43" t="s">
        <v>57</v>
      </c>
    </row>
    <row r="44" spans="1:7">
      <c r="A44" s="49" t="s">
        <v>38</v>
      </c>
      <c r="B44" s="47"/>
      <c r="C44" s="50"/>
      <c r="D44" s="50"/>
    </row>
    <row r="45" spans="1:7">
      <c r="A45" s="49" t="s">
        <v>54</v>
      </c>
      <c r="B45" s="47"/>
      <c r="C45" s="50"/>
      <c r="D45" s="50"/>
    </row>
  </sheetData>
  <sheetProtection selectLockedCells="1" selectUnlockedCells="1"/>
  <mergeCells count="16">
    <mergeCell ref="A39:C39"/>
    <mergeCell ref="E39:F39"/>
    <mergeCell ref="A10:E10"/>
    <mergeCell ref="C11:D11"/>
    <mergeCell ref="A1:F1"/>
    <mergeCell ref="A6:B6"/>
    <mergeCell ref="A7:B7"/>
    <mergeCell ref="B14:E14"/>
    <mergeCell ref="A4:B4"/>
    <mergeCell ref="A5:B5"/>
    <mergeCell ref="C4:F4"/>
    <mergeCell ref="C5:F5"/>
    <mergeCell ref="C6:F6"/>
    <mergeCell ref="C7:F7"/>
    <mergeCell ref="A3:B3"/>
    <mergeCell ref="C3:F3"/>
  </mergeCells>
  <dataValidations count="1">
    <dataValidation operator="equal" allowBlank="1" showErrorMessage="1" sqref="E11" xr:uid="{00000000-0002-0000-0200-000000000000}">
      <formula1>0</formula1>
      <formula2>0</formula2>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0" fitToHeight="0" orientation="portrait" horizontalDpi="300" verticalDpi="300" r:id="rId2"/>
  <headerFooter alignWithMargins="0">
    <oddHeader>&amp;L&amp;"Times New Roman,Normal"&amp;12&amp;A&amp;R&amp;"Times New Roman,Normal"&amp;12V1 du 17/08/2023</oddHeader>
  </headerFooter>
  <extLst>
    <ext xmlns:x14="http://schemas.microsoft.com/office/spreadsheetml/2009/9/main" uri="{CCE6A557-97BC-4b89-ADB6-D9C93CAAB3DF}">
      <x14:dataValidations xmlns:xm="http://schemas.microsoft.com/office/excel/2006/main" count="1">
        <x14:dataValidation type="list" operator="equal" allowBlank="1" showErrorMessage="1" xr:uid="{00000000-0002-0000-0200-000001000000}">
          <x14:formula1>
            <xm:f>Paramètres!$B$3:$B$12</xm:f>
          </x14:formula1>
          <xm:sqref>E16:E36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N43"/>
  <sheetViews>
    <sheetView tabSelected="1" topLeftCell="A4" zoomScale="80" zoomScaleNormal="80" workbookViewId="0">
      <selection activeCell="J15" sqref="J15"/>
    </sheetView>
  </sheetViews>
  <sheetFormatPr baseColWidth="10" defaultColWidth="11" defaultRowHeight="12.75"/>
  <cols>
    <col min="1" max="1" width="3.42578125" customWidth="1"/>
    <col min="2" max="2" width="32" customWidth="1"/>
    <col min="3" max="3" width="16.42578125" customWidth="1"/>
    <col min="4" max="4" width="17.42578125" customWidth="1"/>
    <col min="5" max="5" width="18" style="20" customWidth="1"/>
    <col min="6" max="7" width="12.5703125" style="20" customWidth="1"/>
    <col min="8" max="8" width="14.42578125" customWidth="1"/>
    <col min="9" max="9" width="17.42578125" style="5" customWidth="1"/>
    <col min="10" max="10" width="21.5703125" style="5" customWidth="1"/>
    <col min="11" max="12" width="17.42578125" customWidth="1"/>
    <col min="13" max="13" width="15.42578125" customWidth="1"/>
    <col min="14" max="14" width="13.85546875" customWidth="1"/>
  </cols>
  <sheetData>
    <row r="1" spans="1:14" ht="31.35" customHeight="1">
      <c r="A1" s="295" t="s">
        <v>435</v>
      </c>
      <c r="B1" s="295"/>
      <c r="C1" s="295"/>
      <c r="D1" s="295"/>
      <c r="E1" s="295"/>
      <c r="F1" s="295"/>
      <c r="G1" s="295"/>
      <c r="H1" s="295"/>
      <c r="I1" s="22"/>
      <c r="J1" s="296" t="s">
        <v>10</v>
      </c>
      <c r="K1" s="296"/>
      <c r="L1" s="64" t="s">
        <v>11</v>
      </c>
    </row>
    <row r="2" spans="1:14" s="1" customFormat="1" ht="14.25">
      <c r="A2" s="6"/>
      <c r="B2" s="6"/>
      <c r="C2" s="6"/>
      <c r="D2" s="6"/>
      <c r="E2" s="6"/>
      <c r="F2" s="6"/>
      <c r="G2" s="6"/>
      <c r="H2" s="6"/>
      <c r="I2" s="22"/>
      <c r="J2" s="56"/>
      <c r="K2" s="56"/>
      <c r="L2" s="127"/>
    </row>
    <row r="3" spans="1:14" ht="25.5" customHeight="1">
      <c r="A3" s="56"/>
      <c r="B3" s="56"/>
      <c r="C3" s="56"/>
      <c r="D3" s="56"/>
      <c r="E3" s="56"/>
      <c r="F3" s="56"/>
      <c r="G3" s="56"/>
      <c r="H3" s="56"/>
      <c r="I3" s="56"/>
      <c r="J3" s="56"/>
      <c r="K3" s="56"/>
      <c r="L3" s="25" t="s">
        <v>21</v>
      </c>
      <c r="M3" s="25" t="s">
        <v>100</v>
      </c>
      <c r="N3" s="25" t="s">
        <v>101</v>
      </c>
    </row>
    <row r="4" spans="1:14" s="1" customFormat="1" ht="19.350000000000001" customHeight="1">
      <c r="A4" s="302" t="s">
        <v>87</v>
      </c>
      <c r="B4" s="302"/>
      <c r="C4" s="304">
        <f>ACCUEIL!B6</f>
        <v>0</v>
      </c>
      <c r="D4" s="304"/>
      <c r="E4" s="304"/>
      <c r="F4" s="304"/>
      <c r="G4" s="58"/>
      <c r="H4" s="59" t="s">
        <v>12</v>
      </c>
      <c r="I4" s="59"/>
      <c r="J4" s="59"/>
      <c r="K4" s="59"/>
      <c r="L4" s="90">
        <f>IF(L1="heure",SUM('Annexe 1 Dépenses de personnel'!J12:J999)/1607,"saisir les temps en heures")</f>
        <v>0</v>
      </c>
      <c r="M4" s="90">
        <f>SUMIF(B13:B1000,"Réalisation diagnostics liés à souscription mesures MASA",J13:J1000)/1607</f>
        <v>0</v>
      </c>
      <c r="N4" s="90">
        <f>SUMIF(B13:B1000,"Réalisation plans de gestion liés à souscription mesures MASA",J13:J1000)/1607</f>
        <v>0</v>
      </c>
    </row>
    <row r="5" spans="1:14" ht="19.350000000000001" customHeight="1">
      <c r="A5" s="301" t="s">
        <v>59</v>
      </c>
      <c r="B5" s="301"/>
      <c r="C5" s="303" t="str">
        <f>ACCUEIL!B3</f>
        <v>Actions d'animation relatives aux mesures agro-environnementales et climatiques</v>
      </c>
      <c r="D5" s="303"/>
      <c r="E5" s="303"/>
      <c r="F5" s="303"/>
      <c r="G5" s="58"/>
      <c r="H5" s="59" t="s">
        <v>436</v>
      </c>
      <c r="I5" s="59"/>
      <c r="J5" s="59"/>
      <c r="K5" s="59"/>
      <c r="L5" s="91">
        <f>ROUND(SUM('Annexe 1 Dépenses de personnel'!H13:H1000),2)</f>
        <v>0</v>
      </c>
      <c r="M5" s="91">
        <f>SUMIF(B13:B1000,"Réalisation diagnostics liés à souscription mesures MASA",H13:H1000)</f>
        <v>0</v>
      </c>
      <c r="N5" s="91">
        <f>SUMIF(B13:B1000,"Réalisation plans de gestion liés à souscription mesures MASA",H13:H1000)</f>
        <v>0</v>
      </c>
    </row>
    <row r="6" spans="1:14" ht="19.350000000000001" customHeight="1">
      <c r="A6" s="302"/>
      <c r="B6" s="302"/>
      <c r="C6" s="304"/>
      <c r="D6" s="304"/>
      <c r="E6" s="304"/>
      <c r="F6" s="304"/>
      <c r="G6" s="58"/>
      <c r="I6"/>
      <c r="J6"/>
    </row>
    <row r="7" spans="1:14" ht="19.350000000000001" customHeight="1">
      <c r="A7" s="297" t="s">
        <v>0</v>
      </c>
      <c r="B7" s="297"/>
      <c r="C7" s="298" t="str">
        <f>ACCUEIL!B4</f>
        <v>Animation PAEC 2024</v>
      </c>
      <c r="D7" s="299"/>
      <c r="E7" s="299"/>
      <c r="F7" s="300"/>
      <c r="G7" s="58"/>
      <c r="H7" s="75" t="str">
        <f>IF(SUM(I43:I999)&gt;0,"Fournir les déclarations temps","")</f>
        <v/>
      </c>
      <c r="I7"/>
      <c r="J7"/>
    </row>
    <row r="8" spans="1:14" ht="19.350000000000001" customHeight="1">
      <c r="A8" s="297" t="s">
        <v>4</v>
      </c>
      <c r="B8" s="297"/>
      <c r="C8" s="298">
        <f>ACCUEIL!$B5</f>
        <v>0</v>
      </c>
      <c r="D8" s="299"/>
      <c r="E8" s="299"/>
      <c r="F8" s="300"/>
      <c r="G8" s="58"/>
      <c r="I8"/>
      <c r="J8"/>
    </row>
    <row r="9" spans="1:14" ht="17.100000000000001" customHeight="1">
      <c r="A9" s="57"/>
      <c r="B9" s="57"/>
      <c r="C9" s="57"/>
      <c r="D9" s="57"/>
      <c r="E9" s="57"/>
      <c r="F9" s="57"/>
      <c r="G9" s="57"/>
      <c r="H9" s="57"/>
      <c r="I9" s="62"/>
      <c r="J9" s="62"/>
      <c r="K9" s="57"/>
      <c r="L9" s="57"/>
      <c r="M9" s="57"/>
      <c r="N9" s="19"/>
    </row>
    <row r="10" spans="1:14" ht="88.35" customHeight="1">
      <c r="A10" s="293" t="s">
        <v>84</v>
      </c>
      <c r="B10" s="294"/>
      <c r="C10" s="294"/>
      <c r="D10" s="294"/>
      <c r="E10" s="294"/>
      <c r="F10" s="294"/>
      <c r="G10" s="294"/>
      <c r="H10" s="294"/>
      <c r="I10" s="294"/>
      <c r="J10" s="294"/>
      <c r="K10" s="294"/>
      <c r="L10" s="294"/>
      <c r="M10" s="63"/>
      <c r="N10" s="19"/>
    </row>
    <row r="11" spans="1:14" s="23" customFormat="1" ht="24.6" customHeight="1">
      <c r="A11" s="57"/>
      <c r="B11" s="57" t="s">
        <v>13</v>
      </c>
      <c r="C11" s="57"/>
      <c r="D11" s="57"/>
      <c r="E11" s="57"/>
      <c r="F11" s="57"/>
      <c r="G11" s="133" t="s">
        <v>14</v>
      </c>
      <c r="H11" s="133">
        <f>SUM(H13:H42)</f>
        <v>0</v>
      </c>
      <c r="I11" s="239"/>
      <c r="J11" s="240"/>
      <c r="K11" s="241"/>
      <c r="L11" s="57"/>
      <c r="M11" s="63"/>
      <c r="N11" s="53"/>
    </row>
    <row r="12" spans="1:14" s="24" customFormat="1" ht="56.1" customHeight="1">
      <c r="B12" s="25" t="s">
        <v>15</v>
      </c>
      <c r="C12" s="25" t="s">
        <v>16</v>
      </c>
      <c r="D12" s="25" t="s">
        <v>17</v>
      </c>
      <c r="E12" s="25" t="s">
        <v>75</v>
      </c>
      <c r="F12" s="25" t="s">
        <v>460</v>
      </c>
      <c r="G12" s="25" t="s">
        <v>462</v>
      </c>
      <c r="H12" s="25" t="s">
        <v>463</v>
      </c>
      <c r="I12" s="25" t="s">
        <v>18</v>
      </c>
    </row>
    <row r="13" spans="1:14" ht="28.35" customHeight="1">
      <c r="A13" s="72">
        <v>1</v>
      </c>
      <c r="B13" s="121" t="s">
        <v>704</v>
      </c>
      <c r="C13" s="124"/>
      <c r="D13" s="124"/>
      <c r="E13" s="122"/>
      <c r="F13" s="125"/>
      <c r="G13" s="126"/>
      <c r="H13" s="89">
        <f>F13*G13</f>
        <v>0</v>
      </c>
      <c r="I13" s="123"/>
      <c r="J13"/>
    </row>
    <row r="14" spans="1:14" s="27" customFormat="1" ht="28.35" customHeight="1">
      <c r="A14" s="72">
        <f>'Annexe 1 Dépenses de personnel'!A13+1</f>
        <v>2</v>
      </c>
      <c r="B14" s="121" t="s">
        <v>94</v>
      </c>
      <c r="C14" s="124"/>
      <c r="D14" s="124"/>
      <c r="E14" s="122"/>
      <c r="F14" s="125"/>
      <c r="G14" s="126"/>
      <c r="H14" s="89">
        <f t="shared" ref="H14:H42" si="0">F14*G14</f>
        <v>0</v>
      </c>
      <c r="I14" s="123"/>
    </row>
    <row r="15" spans="1:14" s="27" customFormat="1" ht="28.35" customHeight="1">
      <c r="A15" s="72">
        <f>'Annexe 1 Dépenses de personnel'!A14+1</f>
        <v>3</v>
      </c>
      <c r="B15" s="121"/>
      <c r="C15" s="124"/>
      <c r="D15" s="124"/>
      <c r="E15" s="122"/>
      <c r="F15" s="125"/>
      <c r="G15" s="126"/>
      <c r="H15" s="89">
        <f t="shared" si="0"/>
        <v>0</v>
      </c>
      <c r="I15" s="123"/>
    </row>
    <row r="16" spans="1:14" s="27" customFormat="1" ht="28.35" customHeight="1">
      <c r="A16" s="72">
        <f>'Annexe 1 Dépenses de personnel'!A15+1</f>
        <v>4</v>
      </c>
      <c r="B16" s="121"/>
      <c r="C16" s="124"/>
      <c r="D16" s="124"/>
      <c r="E16" s="122"/>
      <c r="F16" s="125"/>
      <c r="G16" s="126"/>
      <c r="H16" s="89">
        <f t="shared" si="0"/>
        <v>0</v>
      </c>
      <c r="I16" s="123"/>
    </row>
    <row r="17" spans="1:10" s="27" customFormat="1" ht="28.35" customHeight="1">
      <c r="A17" s="72">
        <f>'Annexe 1 Dépenses de personnel'!A16+1</f>
        <v>5</v>
      </c>
      <c r="B17" s="121"/>
      <c r="C17" s="124"/>
      <c r="D17" s="124"/>
      <c r="E17" s="122"/>
      <c r="F17" s="125"/>
      <c r="G17" s="126"/>
      <c r="H17" s="89">
        <f t="shared" si="0"/>
        <v>0</v>
      </c>
      <c r="I17" s="123"/>
    </row>
    <row r="18" spans="1:10" s="27" customFormat="1" ht="28.35" customHeight="1">
      <c r="A18" s="72">
        <f>'Annexe 1 Dépenses de personnel'!A17+1</f>
        <v>6</v>
      </c>
      <c r="B18" s="121"/>
      <c r="C18" s="124"/>
      <c r="D18" s="124"/>
      <c r="E18" s="122"/>
      <c r="F18" s="125"/>
      <c r="G18" s="126"/>
      <c r="H18" s="89">
        <f t="shared" si="0"/>
        <v>0</v>
      </c>
      <c r="I18" s="123"/>
    </row>
    <row r="19" spans="1:10" s="27" customFormat="1" ht="28.35" customHeight="1">
      <c r="A19" s="72">
        <f>'Annexe 1 Dépenses de personnel'!A18+1</f>
        <v>7</v>
      </c>
      <c r="B19" s="121"/>
      <c r="C19" s="124"/>
      <c r="D19" s="124"/>
      <c r="E19" s="122"/>
      <c r="F19" s="125"/>
      <c r="G19" s="126"/>
      <c r="H19" s="89">
        <f t="shared" si="0"/>
        <v>0</v>
      </c>
      <c r="I19" s="123"/>
    </row>
    <row r="20" spans="1:10" s="27" customFormat="1" ht="28.35" customHeight="1">
      <c r="A20" s="72">
        <f>'Annexe 1 Dépenses de personnel'!A19+1</f>
        <v>8</v>
      </c>
      <c r="B20" s="121"/>
      <c r="C20" s="124"/>
      <c r="D20" s="124"/>
      <c r="E20" s="122"/>
      <c r="F20" s="125"/>
      <c r="G20" s="126"/>
      <c r="H20" s="89">
        <f t="shared" si="0"/>
        <v>0</v>
      </c>
      <c r="I20" s="123"/>
    </row>
    <row r="21" spans="1:10" s="27" customFormat="1" ht="28.35" customHeight="1">
      <c r="A21" s="72">
        <f>'Annexe 1 Dépenses de personnel'!A20+1</f>
        <v>9</v>
      </c>
      <c r="B21" s="121"/>
      <c r="C21" s="124"/>
      <c r="D21" s="124"/>
      <c r="E21" s="122"/>
      <c r="F21" s="125"/>
      <c r="G21" s="126"/>
      <c r="H21" s="89">
        <f t="shared" si="0"/>
        <v>0</v>
      </c>
      <c r="I21" s="123"/>
    </row>
    <row r="22" spans="1:10" s="27" customFormat="1" ht="28.35" customHeight="1">
      <c r="A22" s="72">
        <f>'Annexe 1 Dépenses de personnel'!A21+1</f>
        <v>10</v>
      </c>
      <c r="B22" s="121"/>
      <c r="C22" s="124"/>
      <c r="D22" s="124"/>
      <c r="E22" s="122"/>
      <c r="F22" s="125"/>
      <c r="G22" s="126"/>
      <c r="H22" s="89">
        <f t="shared" si="0"/>
        <v>0</v>
      </c>
      <c r="I22" s="123"/>
    </row>
    <row r="23" spans="1:10" ht="28.35" customHeight="1">
      <c r="A23" s="72">
        <f>'Annexe 1 Dépenses de personnel'!A22+1</f>
        <v>11</v>
      </c>
      <c r="B23" s="121"/>
      <c r="C23" s="124"/>
      <c r="D23" s="124"/>
      <c r="E23" s="122"/>
      <c r="F23" s="125"/>
      <c r="G23" s="126"/>
      <c r="H23" s="89">
        <f t="shared" si="0"/>
        <v>0</v>
      </c>
      <c r="I23" s="123"/>
      <c r="J23"/>
    </row>
    <row r="24" spans="1:10" ht="28.35" customHeight="1">
      <c r="A24" s="72">
        <f>'Annexe 1 Dépenses de personnel'!A23+1</f>
        <v>12</v>
      </c>
      <c r="B24" s="121"/>
      <c r="C24" s="124"/>
      <c r="D24" s="124"/>
      <c r="E24" s="122"/>
      <c r="F24" s="125"/>
      <c r="G24" s="126"/>
      <c r="H24" s="89">
        <f t="shared" si="0"/>
        <v>0</v>
      </c>
      <c r="I24" s="123"/>
      <c r="J24"/>
    </row>
    <row r="25" spans="1:10" ht="28.35" customHeight="1">
      <c r="A25" s="72">
        <f>'Annexe 1 Dépenses de personnel'!A24+1</f>
        <v>13</v>
      </c>
      <c r="B25" s="121"/>
      <c r="C25" s="124"/>
      <c r="D25" s="124"/>
      <c r="E25" s="122"/>
      <c r="F25" s="125"/>
      <c r="G25" s="126"/>
      <c r="H25" s="89">
        <f t="shared" si="0"/>
        <v>0</v>
      </c>
      <c r="I25" s="123"/>
      <c r="J25"/>
    </row>
    <row r="26" spans="1:10" ht="28.35" customHeight="1">
      <c r="A26" s="73">
        <f>'Annexe 1 Dépenses de personnel'!A25+1</f>
        <v>14</v>
      </c>
      <c r="B26" s="121"/>
      <c r="C26" s="124"/>
      <c r="D26" s="124"/>
      <c r="E26" s="122"/>
      <c r="F26" s="125"/>
      <c r="G26" s="126"/>
      <c r="H26" s="89">
        <f t="shared" si="0"/>
        <v>0</v>
      </c>
      <c r="I26" s="123"/>
      <c r="J26"/>
    </row>
    <row r="27" spans="1:10" ht="28.35" customHeight="1">
      <c r="A27" s="73">
        <f>'Annexe 1 Dépenses de personnel'!A26+1</f>
        <v>15</v>
      </c>
      <c r="B27" s="121"/>
      <c r="C27" s="124"/>
      <c r="D27" s="124"/>
      <c r="E27" s="122"/>
      <c r="F27" s="125"/>
      <c r="G27" s="126"/>
      <c r="H27" s="89">
        <f t="shared" si="0"/>
        <v>0</v>
      </c>
      <c r="I27" s="123"/>
      <c r="J27"/>
    </row>
    <row r="28" spans="1:10" ht="28.35" customHeight="1">
      <c r="A28" s="73">
        <f>'Annexe 1 Dépenses de personnel'!A27+1</f>
        <v>16</v>
      </c>
      <c r="B28" s="121"/>
      <c r="C28" s="124"/>
      <c r="D28" s="124"/>
      <c r="E28" s="122"/>
      <c r="F28" s="125"/>
      <c r="G28" s="126"/>
      <c r="H28" s="89">
        <f t="shared" si="0"/>
        <v>0</v>
      </c>
      <c r="I28" s="123"/>
      <c r="J28"/>
    </row>
    <row r="29" spans="1:10" ht="28.35" customHeight="1">
      <c r="A29" s="73">
        <f>'Annexe 1 Dépenses de personnel'!A28+1</f>
        <v>17</v>
      </c>
      <c r="B29" s="121"/>
      <c r="C29" s="124"/>
      <c r="D29" s="124"/>
      <c r="E29" s="122"/>
      <c r="F29" s="125"/>
      <c r="G29" s="126"/>
      <c r="H29" s="89">
        <f t="shared" si="0"/>
        <v>0</v>
      </c>
      <c r="I29" s="123"/>
      <c r="J29"/>
    </row>
    <row r="30" spans="1:10" ht="28.35" customHeight="1">
      <c r="A30" s="73">
        <f>'Annexe 1 Dépenses de personnel'!A29+1</f>
        <v>18</v>
      </c>
      <c r="B30" s="121"/>
      <c r="C30" s="124"/>
      <c r="D30" s="124"/>
      <c r="E30" s="122"/>
      <c r="F30" s="125"/>
      <c r="G30" s="126"/>
      <c r="H30" s="89">
        <f t="shared" si="0"/>
        <v>0</v>
      </c>
      <c r="I30" s="123"/>
      <c r="J30"/>
    </row>
    <row r="31" spans="1:10" ht="28.35" customHeight="1">
      <c r="A31" s="73">
        <f>'Annexe 1 Dépenses de personnel'!A30+1</f>
        <v>19</v>
      </c>
      <c r="B31" s="121"/>
      <c r="C31" s="124"/>
      <c r="D31" s="124"/>
      <c r="E31" s="122"/>
      <c r="F31" s="125"/>
      <c r="G31" s="126"/>
      <c r="H31" s="89">
        <f t="shared" si="0"/>
        <v>0</v>
      </c>
      <c r="I31" s="123"/>
      <c r="J31"/>
    </row>
    <row r="32" spans="1:10" ht="28.35" customHeight="1">
      <c r="A32" s="73">
        <f>'Annexe 1 Dépenses de personnel'!A31+1</f>
        <v>20</v>
      </c>
      <c r="B32" s="121"/>
      <c r="C32" s="124"/>
      <c r="D32" s="124"/>
      <c r="E32" s="122"/>
      <c r="F32" s="125"/>
      <c r="G32" s="126"/>
      <c r="H32" s="89">
        <f t="shared" si="0"/>
        <v>0</v>
      </c>
      <c r="I32" s="123"/>
      <c r="J32"/>
    </row>
    <row r="33" spans="1:13" ht="28.35" customHeight="1">
      <c r="A33" s="73">
        <f>'Annexe 1 Dépenses de personnel'!A32+1</f>
        <v>21</v>
      </c>
      <c r="B33" s="121"/>
      <c r="C33" s="124"/>
      <c r="D33" s="124"/>
      <c r="E33" s="122"/>
      <c r="F33" s="125"/>
      <c r="G33" s="126"/>
      <c r="H33" s="89">
        <f t="shared" si="0"/>
        <v>0</v>
      </c>
      <c r="I33" s="123"/>
      <c r="J33"/>
    </row>
    <row r="34" spans="1:13" ht="28.35" customHeight="1">
      <c r="A34" s="73">
        <f>'Annexe 1 Dépenses de personnel'!A33+1</f>
        <v>22</v>
      </c>
      <c r="B34" s="121"/>
      <c r="C34" s="124"/>
      <c r="D34" s="124"/>
      <c r="E34" s="122"/>
      <c r="F34" s="125"/>
      <c r="G34" s="126"/>
      <c r="H34" s="89">
        <f t="shared" si="0"/>
        <v>0</v>
      </c>
      <c r="I34" s="123"/>
      <c r="J34"/>
    </row>
    <row r="35" spans="1:13" ht="28.35" customHeight="1">
      <c r="A35" s="73">
        <f>'Annexe 1 Dépenses de personnel'!A34+1</f>
        <v>23</v>
      </c>
      <c r="B35" s="121"/>
      <c r="C35" s="124"/>
      <c r="D35" s="124"/>
      <c r="E35" s="122"/>
      <c r="F35" s="125"/>
      <c r="G35" s="126"/>
      <c r="H35" s="89">
        <f t="shared" si="0"/>
        <v>0</v>
      </c>
      <c r="I35" s="123"/>
      <c r="J35"/>
    </row>
    <row r="36" spans="1:13" ht="28.35" customHeight="1">
      <c r="A36" s="73">
        <f>'Annexe 1 Dépenses de personnel'!A35+1</f>
        <v>24</v>
      </c>
      <c r="B36" s="121"/>
      <c r="C36" s="124"/>
      <c r="D36" s="124"/>
      <c r="E36" s="122"/>
      <c r="F36" s="125"/>
      <c r="G36" s="126"/>
      <c r="H36" s="89">
        <f t="shared" si="0"/>
        <v>0</v>
      </c>
      <c r="I36" s="123"/>
      <c r="J36"/>
    </row>
    <row r="37" spans="1:13" ht="28.35" customHeight="1">
      <c r="A37" s="73">
        <f>'Annexe 1 Dépenses de personnel'!A36+1</f>
        <v>25</v>
      </c>
      <c r="B37" s="121"/>
      <c r="C37" s="124"/>
      <c r="D37" s="124"/>
      <c r="E37" s="122"/>
      <c r="F37" s="125"/>
      <c r="G37" s="126"/>
      <c r="H37" s="89">
        <f t="shared" si="0"/>
        <v>0</v>
      </c>
      <c r="I37" s="123"/>
      <c r="J37"/>
    </row>
    <row r="38" spans="1:13" ht="28.35" customHeight="1">
      <c r="A38" s="73">
        <f>'Annexe 1 Dépenses de personnel'!A37+1</f>
        <v>26</v>
      </c>
      <c r="B38" s="121"/>
      <c r="C38" s="124"/>
      <c r="D38" s="124"/>
      <c r="E38" s="122"/>
      <c r="F38" s="125"/>
      <c r="G38" s="126"/>
      <c r="H38" s="89">
        <f t="shared" si="0"/>
        <v>0</v>
      </c>
      <c r="I38" s="123"/>
      <c r="J38"/>
    </row>
    <row r="39" spans="1:13" ht="28.35" customHeight="1">
      <c r="A39" s="73">
        <f>'Annexe 1 Dépenses de personnel'!A38+1</f>
        <v>27</v>
      </c>
      <c r="B39" s="121"/>
      <c r="C39" s="124"/>
      <c r="D39" s="124"/>
      <c r="E39" s="122"/>
      <c r="F39" s="125"/>
      <c r="G39" s="126"/>
      <c r="H39" s="89">
        <f t="shared" si="0"/>
        <v>0</v>
      </c>
      <c r="I39" s="123"/>
      <c r="J39"/>
    </row>
    <row r="40" spans="1:13" ht="28.35" customHeight="1">
      <c r="A40" s="73">
        <f>'Annexe 1 Dépenses de personnel'!A39+1</f>
        <v>28</v>
      </c>
      <c r="B40" s="121"/>
      <c r="C40" s="124"/>
      <c r="D40" s="124"/>
      <c r="E40" s="122"/>
      <c r="F40" s="125"/>
      <c r="G40" s="126"/>
      <c r="H40" s="89">
        <f t="shared" si="0"/>
        <v>0</v>
      </c>
      <c r="I40" s="123"/>
      <c r="J40"/>
    </row>
    <row r="41" spans="1:13" ht="28.35" customHeight="1">
      <c r="A41" s="73">
        <f>'Annexe 1 Dépenses de personnel'!A40+1</f>
        <v>29</v>
      </c>
      <c r="B41" s="121"/>
      <c r="C41" s="124"/>
      <c r="D41" s="124"/>
      <c r="E41" s="122"/>
      <c r="F41" s="125"/>
      <c r="G41" s="126"/>
      <c r="H41" s="89">
        <f t="shared" si="0"/>
        <v>0</v>
      </c>
      <c r="I41" s="123"/>
      <c r="J41"/>
    </row>
    <row r="42" spans="1:13" ht="28.35" customHeight="1">
      <c r="A42" s="73">
        <f>'Annexe 1 Dépenses de personnel'!A41+1</f>
        <v>30</v>
      </c>
      <c r="B42" s="121"/>
      <c r="C42" s="124"/>
      <c r="D42" s="124"/>
      <c r="E42" s="122"/>
      <c r="F42" s="125"/>
      <c r="G42" s="126"/>
      <c r="H42" s="89">
        <f t="shared" si="0"/>
        <v>0</v>
      </c>
      <c r="I42" s="123"/>
      <c r="J42"/>
    </row>
    <row r="43" spans="1:13">
      <c r="A43" s="19"/>
      <c r="B43" s="19"/>
      <c r="C43" s="19"/>
      <c r="D43" s="19"/>
      <c r="H43" s="19"/>
      <c r="I43" s="74"/>
      <c r="J43" s="74"/>
      <c r="K43" s="19"/>
      <c r="L43" s="19"/>
      <c r="M43" s="19"/>
    </row>
  </sheetData>
  <sheetProtection selectLockedCells="1" selectUnlockedCells="1"/>
  <mergeCells count="11">
    <mergeCell ref="A10:L10"/>
    <mergeCell ref="A1:H1"/>
    <mergeCell ref="J1:K1"/>
    <mergeCell ref="A7:B7"/>
    <mergeCell ref="A8:B8"/>
    <mergeCell ref="C7:F7"/>
    <mergeCell ref="C8:F8"/>
    <mergeCell ref="A5:B6"/>
    <mergeCell ref="C5:F6"/>
    <mergeCell ref="A4:B4"/>
    <mergeCell ref="C4:F4"/>
  </mergeCells>
  <dataValidations xWindow="1330" yWindow="1305" count="2">
    <dataValidation operator="equal" allowBlank="1" showErrorMessage="1" sqref="L1:L2" xr:uid="{00000000-0002-0000-0100-000000000000}">
      <formula1>0</formula1>
      <formula2>0</formula2>
    </dataValidation>
    <dataValidation type="list" operator="equal" allowBlank="1" showErrorMessage="1" sqref="I13:I42" xr:uid="{00000000-0002-0000-0100-000001000000}">
      <formula1>"Oui,Non,Autres justificatifs"</formula1>
      <formula2>0</formula2>
    </dataValidation>
  </dataValidations>
  <printOptions horizontalCentered="1"/>
  <pageMargins left="0.23622047244094491" right="0.23622047244094491" top="0.74803149606299213" bottom="0.74803149606299213" header="0.31496062992125984" footer="0.31496062992125984"/>
  <pageSetup paperSize="8" scale="90" fitToHeight="0" orientation="landscape" useFirstPageNumber="1" horizontalDpi="300" verticalDpi="300" r:id="rId1"/>
  <headerFooter alignWithMargins="0">
    <oddHeader>&amp;LEtat récapitulatif des dépenses  de personnel&amp;RV1 du 17/08/2023 - Page &amp;P/&amp;N</oddHeader>
  </headerFooter>
  <extLst>
    <ext xmlns:x14="http://schemas.microsoft.com/office/spreadsheetml/2009/9/main" uri="{CCE6A557-97BC-4b89-ADB6-D9C93CAAB3DF}">
      <x14:dataValidations xmlns:xm="http://schemas.microsoft.com/office/excel/2006/main" xWindow="1330" yWindow="1305" count="2">
        <x14:dataValidation type="list" allowBlank="1" showInputMessage="1" showErrorMessage="1" xr:uid="{00000000-0002-0000-0100-000003000000}">
          <x14:formula1>
            <xm:f>Paramètres!$D$3:$D$9</xm:f>
          </x14:formula1>
          <xm:sqref>E13:E42</xm:sqref>
        </x14:dataValidation>
        <x14:dataValidation type="list" operator="equal" allowBlank="1" showErrorMessage="1" xr:uid="{00000000-0002-0000-0100-000004000000}">
          <x14:formula1>
            <xm:f>Paramètres!$B$3:$B$12</xm:f>
          </x14:formula1>
          <xm:sqref>B13:B42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M158"/>
  <sheetViews>
    <sheetView topLeftCell="A4" zoomScale="85" zoomScaleNormal="85" workbookViewId="0">
      <selection activeCell="H15" sqref="H15"/>
    </sheetView>
  </sheetViews>
  <sheetFormatPr baseColWidth="10" defaultColWidth="11" defaultRowHeight="12.75"/>
  <cols>
    <col min="1" max="1" width="3.42578125" customWidth="1"/>
    <col min="2" max="2" width="32.5703125" style="3" customWidth="1"/>
    <col min="3" max="3" width="26.5703125" style="3" customWidth="1"/>
    <col min="4" max="4" width="36.5703125" style="3" customWidth="1"/>
    <col min="5" max="5" width="27.5703125" style="3" customWidth="1"/>
    <col min="6" max="6" width="25.42578125" style="3" customWidth="1"/>
    <col min="7" max="7" width="31.42578125" style="4" customWidth="1"/>
    <col min="8" max="8" width="17.5703125" style="4" customWidth="1"/>
    <col min="9" max="9" width="15.42578125" style="4" customWidth="1"/>
    <col min="10" max="11" width="15.42578125" style="5" customWidth="1"/>
    <col min="12" max="12" width="15.5703125" customWidth="1"/>
  </cols>
  <sheetData>
    <row r="1" spans="1:13" ht="45.6" customHeight="1">
      <c r="A1" s="305" t="s">
        <v>437</v>
      </c>
      <c r="B1" s="306"/>
      <c r="C1" s="306"/>
      <c r="D1" s="306"/>
      <c r="E1" s="306"/>
      <c r="F1" s="6"/>
      <c r="G1" s="6"/>
      <c r="H1" s="7"/>
      <c r="I1" s="8"/>
      <c r="J1"/>
      <c r="K1"/>
    </row>
    <row r="2" spans="1:13" ht="22.5">
      <c r="A2" s="9"/>
      <c r="B2" s="9"/>
      <c r="C2" s="9"/>
      <c r="D2" s="9"/>
      <c r="E2" s="9"/>
      <c r="F2" s="6"/>
      <c r="G2" s="6"/>
      <c r="H2" s="7"/>
      <c r="I2" s="25" t="s">
        <v>21</v>
      </c>
      <c r="J2" s="25" t="s">
        <v>100</v>
      </c>
      <c r="K2" s="25" t="s">
        <v>101</v>
      </c>
    </row>
    <row r="3" spans="1:13" s="9" customFormat="1" ht="26.85" customHeight="1">
      <c r="A3" s="302" t="s">
        <v>87</v>
      </c>
      <c r="B3" s="302"/>
      <c r="C3" s="302">
        <f>ACCUEIL!B6</f>
        <v>0</v>
      </c>
      <c r="D3" s="302"/>
      <c r="E3" s="86" t="s">
        <v>440</v>
      </c>
      <c r="F3" s="87"/>
      <c r="G3" s="87"/>
      <c r="H3" s="88"/>
      <c r="I3" s="92">
        <f>SUM('Annexe 2  Dépenses facturées'!F15:G26)</f>
        <v>0</v>
      </c>
      <c r="J3" s="92">
        <f ca="1">SUMIF(B15:B999,"Réalisation diagnostics liés à souscription mesures MASA",F15:F26)+SUMIF(B15:B999,"Réalisation diagnostics liés à souscription mesures MASA",G15:G26)</f>
        <v>0</v>
      </c>
      <c r="K3" s="92">
        <f>SUMIF(B15:B26,"Réalisation plans de gestion liés à souscription mesures MASA",F15:F26)+SUMIF(B15:B26,"Réalisation plans de gestion liés à souscription mesures MASA",G15:G26)</f>
        <v>0</v>
      </c>
    </row>
    <row r="4" spans="1:13" ht="26.85" customHeight="1">
      <c r="A4" s="318" t="s">
        <v>59</v>
      </c>
      <c r="B4" s="318"/>
      <c r="C4" s="320" t="str">
        <f>ACCUEIL!B3</f>
        <v>Actions d'animation relatives aux mesures agro-environnementales et climatiques</v>
      </c>
      <c r="D4" s="321"/>
      <c r="E4" s="86" t="s">
        <v>438</v>
      </c>
      <c r="F4" s="87"/>
      <c r="G4" s="87"/>
      <c r="H4" s="88"/>
      <c r="I4" s="92">
        <f>IF(ACCUEIL!E6="Oui",SUM('Annexe 2  Dépenses facturées'!F15:F26)+SUM('Annexe 2  Dépenses facturées'!H15:H26),SUM('Annexe 2  Dépenses facturées'!F15:F26))</f>
        <v>0</v>
      </c>
      <c r="J4" s="92">
        <f>IF(ACCUEIL!E6="Oui",SUMIF(B15:B26,"Réalisation diagnostics liés à souscription mesures MASA",F15:F26)+SUMIF(B15:B26,"Réalisation diagnostics liés à souscription mesures MASA",H15:H26),SUMIF(B15:B26,"Réalisation diagnostics liés à souscription mesures MASA",F15:F26))</f>
        <v>0</v>
      </c>
      <c r="K4" s="92">
        <f>IF(ACCUEIL!E6="Oui",SUMIF(B15:B26,"Réalisation plans de gestion liés à souscription mesures MASA",F15:F26)+SUMIF(B15:B26,"Réalisation plans de gestion liés à souscription mesures MASA",H15:H26),SUMIF(B15:B26,"Réalisation plans de gestion liés à souscription mesures MASA",F15:F26))</f>
        <v>0</v>
      </c>
    </row>
    <row r="5" spans="1:13" ht="26.85" customHeight="1">
      <c r="A5" s="319"/>
      <c r="B5" s="319"/>
      <c r="C5" s="322"/>
      <c r="D5" s="323"/>
      <c r="E5" s="86" t="s">
        <v>439</v>
      </c>
      <c r="F5" s="87"/>
      <c r="G5" s="87"/>
      <c r="H5" s="88"/>
      <c r="I5" s="92">
        <f>SUM('Annexe 2  Dépenses facturées'!F15:F26)</f>
        <v>0</v>
      </c>
      <c r="J5" s="92">
        <f>SUMIF(B15:B26,"Réalisation diagnostics liés à souscription mesures MASA",F15:F26)</f>
        <v>0</v>
      </c>
      <c r="K5" s="92">
        <f>SUMIF(B15:B26,"Réalisation plans de gestion liés à souscription mesures MASA",F15:F26)</f>
        <v>0</v>
      </c>
    </row>
    <row r="6" spans="1:13" ht="26.85" customHeight="1">
      <c r="A6" s="297" t="s">
        <v>0</v>
      </c>
      <c r="B6" s="297"/>
      <c r="C6" s="316" t="str">
        <f>ACCUEIL!B4</f>
        <v>Animation PAEC 2024</v>
      </c>
      <c r="D6" s="317"/>
      <c r="E6" s="86" t="s">
        <v>441</v>
      </c>
      <c r="F6" s="87"/>
      <c r="G6" s="87"/>
      <c r="H6" s="88"/>
      <c r="I6" s="92">
        <f>IF(ACCUEIL!E6="Oui",SUM('Annexe 2  Dépenses facturées'!H15:H26),0)</f>
        <v>0</v>
      </c>
      <c r="J6" s="92">
        <f>IF(ACCUEIL!E6="Oui",SUMIF(B15:B26,"Réalisation diagnostics liés à souscription mesures MASA",H15:H26),0)</f>
        <v>0</v>
      </c>
      <c r="K6" s="92">
        <f>IF(ACCUEIL!E6="Oui",SUMIF(B15:B26,"Réalisation plans de gestion liés à souscription mesures MASA",H15:H26),0)</f>
        <v>0</v>
      </c>
    </row>
    <row r="7" spans="1:13" ht="26.85" customHeight="1">
      <c r="A7" s="297" t="s">
        <v>4</v>
      </c>
      <c r="B7" s="297"/>
      <c r="C7" s="316">
        <f>ACCUEIL!B5</f>
        <v>0</v>
      </c>
      <c r="D7" s="317"/>
      <c r="E7" s="86" t="s">
        <v>102</v>
      </c>
      <c r="F7" s="87"/>
      <c r="G7" s="87"/>
      <c r="H7" s="88"/>
      <c r="I7" s="92">
        <f>I3-I4</f>
        <v>0</v>
      </c>
      <c r="J7" s="92">
        <f t="shared" ref="J7:K7" ca="1" si="0">J3-J4</f>
        <v>0</v>
      </c>
      <c r="K7" s="92">
        <f t="shared" si="0"/>
        <v>0</v>
      </c>
    </row>
    <row r="8" spans="1:13" ht="24.6" customHeight="1">
      <c r="C8" s="10"/>
      <c r="D8" s="10"/>
      <c r="E8" s="10"/>
      <c r="G8" s="7"/>
      <c r="H8" s="7"/>
      <c r="I8" s="3"/>
      <c r="J8"/>
      <c r="K8"/>
    </row>
    <row r="9" spans="1:13" s="13" customFormat="1" ht="15.75" customHeight="1">
      <c r="B9" s="3"/>
      <c r="C9" s="41"/>
      <c r="D9" s="42"/>
      <c r="E9" s="41"/>
      <c r="F9" s="43"/>
      <c r="G9" s="43"/>
      <c r="H9" s="43"/>
      <c r="I9" s="3"/>
    </row>
    <row r="10" spans="1:13" s="13" customFormat="1" ht="15.75" customHeight="1">
      <c r="B10" s="3"/>
      <c r="C10" s="41"/>
      <c r="D10" s="42"/>
      <c r="E10" s="131" t="s">
        <v>21</v>
      </c>
      <c r="F10" s="132">
        <f>SUM('Annexe 2  Dépenses facturées'!F15:F26)</f>
        <v>0</v>
      </c>
      <c r="G10" s="132">
        <f>SUM('Annexe 2  Dépenses facturées'!G15:G26)</f>
        <v>0</v>
      </c>
      <c r="H10" s="132">
        <f>SUM('Annexe 2  Dépenses facturées'!H15:H26)</f>
        <v>0</v>
      </c>
      <c r="I10" s="85"/>
    </row>
    <row r="11" spans="1:13" ht="32.25" customHeight="1">
      <c r="A11" s="14"/>
      <c r="B11" s="307" t="s">
        <v>442</v>
      </c>
      <c r="C11" s="307"/>
      <c r="D11" s="307"/>
      <c r="E11" s="307"/>
      <c r="F11" s="307"/>
      <c r="G11" s="52"/>
      <c r="H11" s="52"/>
      <c r="I11" s="11"/>
      <c r="J11" s="15"/>
      <c r="K11"/>
    </row>
    <row r="12" spans="1:13" ht="12.6" customHeight="1">
      <c r="G12" s="40" t="s">
        <v>43</v>
      </c>
      <c r="H12"/>
      <c r="I12"/>
      <c r="J12"/>
      <c r="K12"/>
    </row>
    <row r="13" spans="1:13" ht="21" customHeight="1">
      <c r="A13" s="16"/>
      <c r="B13" s="308" t="s">
        <v>5</v>
      </c>
      <c r="C13" s="309" t="s">
        <v>80</v>
      </c>
      <c r="D13" s="310" t="s">
        <v>7</v>
      </c>
      <c r="E13" s="312" t="s">
        <v>346</v>
      </c>
      <c r="F13" s="314" t="s">
        <v>8</v>
      </c>
      <c r="G13" s="315"/>
      <c r="H13" s="315"/>
      <c r="I13"/>
      <c r="J13"/>
      <c r="K13"/>
    </row>
    <row r="14" spans="1:13" s="12" customFormat="1" ht="41.1" customHeight="1">
      <c r="A14" s="17"/>
      <c r="B14" s="308"/>
      <c r="C14" s="309"/>
      <c r="D14" s="311"/>
      <c r="E14" s="313"/>
      <c r="F14" s="54" t="s">
        <v>9</v>
      </c>
      <c r="G14" s="54" t="s">
        <v>45</v>
      </c>
      <c r="H14" s="55" t="s">
        <v>44</v>
      </c>
      <c r="I14"/>
      <c r="J14"/>
      <c r="K14"/>
      <c r="L14"/>
    </row>
    <row r="15" spans="1:13" ht="31.5" customHeight="1">
      <c r="A15" s="18">
        <v>1</v>
      </c>
      <c r="B15" s="121"/>
      <c r="C15" s="122"/>
      <c r="D15" s="128"/>
      <c r="E15" s="129"/>
      <c r="F15" s="130"/>
      <c r="G15" s="130"/>
      <c r="H15" s="130"/>
      <c r="I15"/>
      <c r="J15"/>
      <c r="K15"/>
      <c r="M15" s="84" t="str">
        <f>IF(ACCUEIL!$E$6="Oui",'Annexe 2  Dépenses facturées'!L15,"")</f>
        <v/>
      </c>
    </row>
    <row r="16" spans="1:13" s="12" customFormat="1" ht="31.5" customHeight="1">
      <c r="A16" s="18">
        <f>'Annexe 2  Dépenses facturées'!A15+1</f>
        <v>2</v>
      </c>
      <c r="B16" s="121"/>
      <c r="C16" s="122"/>
      <c r="D16" s="128"/>
      <c r="E16" s="129"/>
      <c r="F16" s="130"/>
      <c r="G16" s="130"/>
      <c r="H16" s="130"/>
      <c r="I16"/>
      <c r="J16" s="5"/>
      <c r="K16" s="5"/>
      <c r="L16"/>
      <c r="M16" s="84" t="str">
        <f>IF(ACCUEIL!$E$6="Oui",'Annexe 2  Dépenses facturées'!L16,"")</f>
        <v/>
      </c>
    </row>
    <row r="17" spans="1:13" s="12" customFormat="1" ht="31.5" customHeight="1">
      <c r="A17" s="18">
        <f>'Annexe 2  Dépenses facturées'!A16+1</f>
        <v>3</v>
      </c>
      <c r="B17" s="121"/>
      <c r="C17" s="122"/>
      <c r="D17" s="128"/>
      <c r="E17" s="129"/>
      <c r="F17" s="130"/>
      <c r="G17" s="130"/>
      <c r="H17" s="130"/>
      <c r="I17"/>
      <c r="J17" s="5"/>
      <c r="K17" s="5"/>
      <c r="L17"/>
      <c r="M17" s="84" t="str">
        <f>IF(ACCUEIL!$E$6="Oui",'Annexe 2  Dépenses facturées'!L17,"")</f>
        <v/>
      </c>
    </row>
    <row r="18" spans="1:13" s="12" customFormat="1" ht="31.5" customHeight="1">
      <c r="A18" s="18">
        <f>'Annexe 2  Dépenses facturées'!A17+1</f>
        <v>4</v>
      </c>
      <c r="B18" s="121"/>
      <c r="C18" s="122"/>
      <c r="D18" s="128"/>
      <c r="E18" s="129"/>
      <c r="F18" s="130"/>
      <c r="G18" s="130"/>
      <c r="H18" s="130"/>
      <c r="I18"/>
      <c r="J18" s="5"/>
      <c r="K18" s="5"/>
      <c r="L18"/>
      <c r="M18" s="84" t="str">
        <f>IF(ACCUEIL!$E$6="Oui",'Annexe 2  Dépenses facturées'!L18,"")</f>
        <v/>
      </c>
    </row>
    <row r="19" spans="1:13" s="12" customFormat="1" ht="31.5" customHeight="1">
      <c r="A19" s="18">
        <f>'Annexe 2  Dépenses facturées'!A18+1</f>
        <v>5</v>
      </c>
      <c r="B19" s="121"/>
      <c r="C19" s="122"/>
      <c r="D19" s="128"/>
      <c r="E19" s="129"/>
      <c r="F19" s="130"/>
      <c r="G19" s="130"/>
      <c r="H19" s="130"/>
      <c r="I19"/>
      <c r="J19" s="5"/>
      <c r="K19" s="5"/>
      <c r="L19"/>
      <c r="M19" s="84" t="str">
        <f>IF(ACCUEIL!$E$6="Oui",'Annexe 2  Dépenses facturées'!L19,"")</f>
        <v/>
      </c>
    </row>
    <row r="20" spans="1:13" s="12" customFormat="1" ht="31.5" customHeight="1">
      <c r="A20" s="18">
        <f>'Annexe 2  Dépenses facturées'!A19+1</f>
        <v>6</v>
      </c>
      <c r="B20" s="121"/>
      <c r="C20" s="122"/>
      <c r="D20" s="128"/>
      <c r="E20" s="129"/>
      <c r="F20" s="130"/>
      <c r="G20" s="130"/>
      <c r="H20" s="130"/>
      <c r="I20"/>
      <c r="J20" s="5"/>
      <c r="K20" s="5"/>
      <c r="L20"/>
      <c r="M20" s="84" t="str">
        <f>IF(ACCUEIL!$E$6="Oui",'Annexe 2  Dépenses facturées'!L20,"")</f>
        <v/>
      </c>
    </row>
    <row r="21" spans="1:13" s="12" customFormat="1" ht="31.5" customHeight="1">
      <c r="A21" s="18">
        <f>'Annexe 2  Dépenses facturées'!A20+1</f>
        <v>7</v>
      </c>
      <c r="B21" s="121"/>
      <c r="C21" s="122"/>
      <c r="D21" s="128"/>
      <c r="E21" s="129"/>
      <c r="F21" s="130"/>
      <c r="G21" s="130"/>
      <c r="H21" s="130"/>
      <c r="I21"/>
      <c r="J21" s="5"/>
      <c r="K21" s="5"/>
      <c r="L21"/>
      <c r="M21" s="84" t="str">
        <f>IF(ACCUEIL!$E$6="Oui",'Annexe 2  Dépenses facturées'!L21,"")</f>
        <v/>
      </c>
    </row>
    <row r="22" spans="1:13" ht="31.5" customHeight="1">
      <c r="A22" s="18">
        <f>'Annexe 2  Dépenses facturées'!A21+1</f>
        <v>8</v>
      </c>
      <c r="B22" s="121"/>
      <c r="C22" s="122"/>
      <c r="D22" s="128"/>
      <c r="E22" s="129"/>
      <c r="F22" s="130"/>
      <c r="G22" s="130"/>
      <c r="H22" s="130"/>
      <c r="I22"/>
    </row>
    <row r="23" spans="1:13" ht="31.5" customHeight="1">
      <c r="A23" s="18">
        <f>'Annexe 2  Dépenses facturées'!A22+1</f>
        <v>9</v>
      </c>
      <c r="B23" s="121"/>
      <c r="C23" s="122"/>
      <c r="D23" s="128"/>
      <c r="E23" s="129"/>
      <c r="F23" s="130"/>
      <c r="G23" s="130"/>
      <c r="H23" s="130"/>
    </row>
    <row r="24" spans="1:13" ht="31.5" customHeight="1">
      <c r="A24" s="18">
        <f>'Annexe 2  Dépenses facturées'!A23+1</f>
        <v>10</v>
      </c>
      <c r="B24" s="121"/>
      <c r="C24" s="122"/>
      <c r="D24" s="128"/>
      <c r="E24" s="129"/>
      <c r="F24" s="130"/>
      <c r="G24" s="130"/>
      <c r="H24" s="130"/>
    </row>
    <row r="25" spans="1:13" ht="31.5" customHeight="1">
      <c r="A25" s="18">
        <f>'Annexe 2  Dépenses facturées'!A24+1</f>
        <v>11</v>
      </c>
      <c r="B25" s="121"/>
      <c r="C25" s="122"/>
      <c r="D25" s="128"/>
      <c r="E25" s="129"/>
      <c r="F25" s="130"/>
      <c r="G25" s="130"/>
      <c r="H25" s="130"/>
    </row>
    <row r="26" spans="1:13" ht="31.5" customHeight="1">
      <c r="A26" s="18">
        <f>'Annexe 2  Dépenses facturées'!A25+1</f>
        <v>12</v>
      </c>
      <c r="B26" s="121"/>
      <c r="C26" s="122"/>
      <c r="D26" s="128"/>
      <c r="E26" s="129"/>
      <c r="F26" s="130"/>
      <c r="G26" s="130"/>
      <c r="H26" s="130"/>
    </row>
    <row r="30" spans="1:13">
      <c r="E30"/>
    </row>
    <row r="31" spans="1:13">
      <c r="E31"/>
    </row>
    <row r="32" spans="1:13">
      <c r="E32"/>
    </row>
    <row r="33" spans="5:5">
      <c r="E33"/>
    </row>
    <row r="34" spans="5:5">
      <c r="E34"/>
    </row>
    <row r="35" spans="5:5">
      <c r="E35"/>
    </row>
    <row r="36" spans="5:5">
      <c r="E36"/>
    </row>
    <row r="37" spans="5:5">
      <c r="E37"/>
    </row>
    <row r="38" spans="5:5">
      <c r="E38"/>
    </row>
    <row r="39" spans="5:5">
      <c r="E39"/>
    </row>
    <row r="40" spans="5:5">
      <c r="E40"/>
    </row>
    <row r="41" spans="5:5">
      <c r="E41"/>
    </row>
    <row r="42" spans="5:5">
      <c r="E42"/>
    </row>
    <row r="43" spans="5:5">
      <c r="E43"/>
    </row>
    <row r="44" spans="5:5">
      <c r="E44"/>
    </row>
    <row r="45" spans="5:5">
      <c r="E45"/>
    </row>
    <row r="46" spans="5:5">
      <c r="E46"/>
    </row>
    <row r="47" spans="5:5">
      <c r="E47"/>
    </row>
    <row r="48" spans="5:5">
      <c r="E48"/>
    </row>
    <row r="49" spans="5:5">
      <c r="E49"/>
    </row>
    <row r="50" spans="5:5">
      <c r="E50"/>
    </row>
    <row r="51" spans="5:5">
      <c r="E51"/>
    </row>
    <row r="52" spans="5:5">
      <c r="E52"/>
    </row>
    <row r="53" spans="5:5">
      <c r="E53"/>
    </row>
    <row r="54" spans="5:5">
      <c r="E54"/>
    </row>
    <row r="55" spans="5:5">
      <c r="E55"/>
    </row>
    <row r="56" spans="5:5">
      <c r="E56"/>
    </row>
    <row r="57" spans="5:5">
      <c r="E57"/>
    </row>
    <row r="58" spans="5:5">
      <c r="E58"/>
    </row>
    <row r="59" spans="5:5">
      <c r="E59"/>
    </row>
    <row r="60" spans="5:5">
      <c r="E60"/>
    </row>
    <row r="61" spans="5:5">
      <c r="E61"/>
    </row>
    <row r="62" spans="5:5">
      <c r="E62"/>
    </row>
    <row r="63" spans="5:5">
      <c r="E63"/>
    </row>
    <row r="64" spans="5:5">
      <c r="E64"/>
    </row>
    <row r="65" spans="5:5">
      <c r="E65"/>
    </row>
    <row r="66" spans="5:5">
      <c r="E66"/>
    </row>
    <row r="67" spans="5:5">
      <c r="E67"/>
    </row>
    <row r="68" spans="5:5">
      <c r="E68"/>
    </row>
    <row r="69" spans="5:5">
      <c r="E69"/>
    </row>
    <row r="70" spans="5:5">
      <c r="E70"/>
    </row>
    <row r="71" spans="5:5">
      <c r="E71"/>
    </row>
    <row r="72" spans="5:5">
      <c r="E72"/>
    </row>
    <row r="73" spans="5:5">
      <c r="E73"/>
    </row>
    <row r="74" spans="5:5">
      <c r="E74"/>
    </row>
    <row r="75" spans="5:5">
      <c r="E75"/>
    </row>
    <row r="76" spans="5:5">
      <c r="E76"/>
    </row>
    <row r="77" spans="5:5">
      <c r="E77"/>
    </row>
    <row r="78" spans="5:5">
      <c r="E78"/>
    </row>
    <row r="79" spans="5:5">
      <c r="E79"/>
    </row>
    <row r="80" spans="5:5">
      <c r="E80"/>
    </row>
    <row r="81" spans="5:5">
      <c r="E81"/>
    </row>
    <row r="82" spans="5:5">
      <c r="E82"/>
    </row>
    <row r="83" spans="5:5">
      <c r="E83"/>
    </row>
    <row r="84" spans="5:5">
      <c r="E84"/>
    </row>
    <row r="85" spans="5:5">
      <c r="E85"/>
    </row>
    <row r="86" spans="5:5">
      <c r="E86"/>
    </row>
    <row r="87" spans="5:5">
      <c r="E87"/>
    </row>
    <row r="88" spans="5:5">
      <c r="E88"/>
    </row>
    <row r="89" spans="5:5">
      <c r="E89"/>
    </row>
    <row r="90" spans="5:5">
      <c r="E90"/>
    </row>
    <row r="91" spans="5:5">
      <c r="E91"/>
    </row>
    <row r="92" spans="5:5">
      <c r="E92"/>
    </row>
    <row r="93" spans="5:5">
      <c r="E93"/>
    </row>
    <row r="94" spans="5:5">
      <c r="E94"/>
    </row>
    <row r="95" spans="5:5">
      <c r="E95"/>
    </row>
    <row r="96" spans="5:5">
      <c r="E96"/>
    </row>
    <row r="97" spans="5:5">
      <c r="E97"/>
    </row>
    <row r="98" spans="5:5">
      <c r="E98"/>
    </row>
    <row r="99" spans="5:5">
      <c r="E99"/>
    </row>
    <row r="100" spans="5:5">
      <c r="E100"/>
    </row>
    <row r="101" spans="5:5">
      <c r="E101"/>
    </row>
    <row r="102" spans="5:5">
      <c r="E102"/>
    </row>
    <row r="103" spans="5:5">
      <c r="E103"/>
    </row>
    <row r="104" spans="5:5">
      <c r="E104"/>
    </row>
    <row r="105" spans="5:5">
      <c r="E105"/>
    </row>
    <row r="106" spans="5:5">
      <c r="E106"/>
    </row>
    <row r="107" spans="5:5">
      <c r="E107"/>
    </row>
    <row r="108" spans="5:5">
      <c r="E108"/>
    </row>
    <row r="109" spans="5:5">
      <c r="E109"/>
    </row>
    <row r="110" spans="5:5">
      <c r="E110"/>
    </row>
    <row r="111" spans="5:5">
      <c r="E111"/>
    </row>
    <row r="112" spans="5:5">
      <c r="E112"/>
    </row>
    <row r="113" spans="5:5">
      <c r="E113"/>
    </row>
    <row r="114" spans="5:5">
      <c r="E114"/>
    </row>
    <row r="115" spans="5:5">
      <c r="E115"/>
    </row>
    <row r="116" spans="5:5">
      <c r="E116"/>
    </row>
    <row r="117" spans="5:5">
      <c r="E117"/>
    </row>
    <row r="118" spans="5:5">
      <c r="E118"/>
    </row>
    <row r="119" spans="5:5">
      <c r="E119"/>
    </row>
    <row r="120" spans="5:5">
      <c r="E120"/>
    </row>
    <row r="121" spans="5:5">
      <c r="E121"/>
    </row>
    <row r="122" spans="5:5">
      <c r="E122"/>
    </row>
    <row r="123" spans="5:5">
      <c r="E123"/>
    </row>
    <row r="124" spans="5:5">
      <c r="E124"/>
    </row>
    <row r="125" spans="5:5">
      <c r="E125"/>
    </row>
    <row r="126" spans="5:5">
      <c r="E126"/>
    </row>
    <row r="127" spans="5:5">
      <c r="E127"/>
    </row>
    <row r="128" spans="5:5">
      <c r="E128"/>
    </row>
    <row r="129" spans="5:5">
      <c r="E129"/>
    </row>
    <row r="130" spans="5:5">
      <c r="E130"/>
    </row>
    <row r="131" spans="5:5">
      <c r="E131"/>
    </row>
    <row r="132" spans="5:5">
      <c r="E132"/>
    </row>
    <row r="133" spans="5:5">
      <c r="E133"/>
    </row>
    <row r="134" spans="5:5">
      <c r="E134"/>
    </row>
    <row r="135" spans="5:5">
      <c r="E135"/>
    </row>
    <row r="136" spans="5:5">
      <c r="E136"/>
    </row>
    <row r="137" spans="5:5">
      <c r="E137"/>
    </row>
    <row r="138" spans="5:5">
      <c r="E138"/>
    </row>
    <row r="139" spans="5:5">
      <c r="E139"/>
    </row>
    <row r="140" spans="5:5">
      <c r="E140"/>
    </row>
    <row r="141" spans="5:5">
      <c r="E141"/>
    </row>
    <row r="142" spans="5:5">
      <c r="E142"/>
    </row>
    <row r="143" spans="5:5">
      <c r="E143"/>
    </row>
    <row r="144" spans="5:5">
      <c r="E144"/>
    </row>
    <row r="145" spans="5:5">
      <c r="E145"/>
    </row>
    <row r="146" spans="5:5">
      <c r="E146"/>
    </row>
    <row r="147" spans="5:5">
      <c r="E147"/>
    </row>
    <row r="148" spans="5:5">
      <c r="E148"/>
    </row>
    <row r="149" spans="5:5">
      <c r="E149"/>
    </row>
    <row r="150" spans="5:5">
      <c r="E150"/>
    </row>
    <row r="151" spans="5:5">
      <c r="E151"/>
    </row>
    <row r="152" spans="5:5">
      <c r="E152"/>
    </row>
    <row r="153" spans="5:5">
      <c r="E153"/>
    </row>
    <row r="154" spans="5:5">
      <c r="E154"/>
    </row>
    <row r="155" spans="5:5">
      <c r="E155"/>
    </row>
    <row r="156" spans="5:5">
      <c r="E156"/>
    </row>
    <row r="157" spans="5:5">
      <c r="E157"/>
    </row>
    <row r="158" spans="5:5">
      <c r="E158"/>
    </row>
  </sheetData>
  <sheetProtection selectLockedCells="1" selectUnlockedCells="1"/>
  <mergeCells count="15">
    <mergeCell ref="A1:E1"/>
    <mergeCell ref="B11:F11"/>
    <mergeCell ref="B13:B14"/>
    <mergeCell ref="C13:C14"/>
    <mergeCell ref="D13:D14"/>
    <mergeCell ref="E13:E14"/>
    <mergeCell ref="F13:H13"/>
    <mergeCell ref="C7:D7"/>
    <mergeCell ref="A7:B7"/>
    <mergeCell ref="C6:D6"/>
    <mergeCell ref="A6:B6"/>
    <mergeCell ref="A4:B5"/>
    <mergeCell ref="C4:D5"/>
    <mergeCell ref="A3:B3"/>
    <mergeCell ref="C3:D3"/>
  </mergeCells>
  <dataValidations count="1">
    <dataValidation type="list" operator="equal" allowBlank="1" showErrorMessage="1" sqref="L16:L938" xr:uid="{00000000-0002-0000-0300-000000000000}">
      <formula1>"Oui,Non"</formula1>
      <formula2>0</formula2>
    </dataValidation>
  </dataValidations>
  <pageMargins left="0.23622047244094491" right="0.23622047244094491" top="0.74803149606299213" bottom="0.74803149606299213" header="0.31496062992125984" footer="0.31496062992125984"/>
  <pageSetup paperSize="9" scale="59" orientation="landscape" useFirstPageNumber="1" horizontalDpi="300" verticalDpi="300" r:id="rId1"/>
  <headerFooter alignWithMargins="0">
    <oddHeader>&amp;LEtat récapitulatif des dépenses facturées&amp;RV1 du 17/08/2023 - Page &amp;P/&amp;N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Paramètres!$D$3:$D$9</xm:f>
          </x14:formula1>
          <xm:sqref>C15:C26</xm:sqref>
        </x14:dataValidation>
        <x14:dataValidation type="list" operator="equal" allowBlank="1" showErrorMessage="1" xr:uid="{00000000-0002-0000-0300-000001000000}">
          <x14:formula1>
            <xm:f>Paramètres!$B$3:$B$12</xm:f>
          </x14:formula1>
          <xm:sqref>B15:B26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K80"/>
  <sheetViews>
    <sheetView workbookViewId="0">
      <selection activeCell="E69" sqref="E69"/>
    </sheetView>
  </sheetViews>
  <sheetFormatPr baseColWidth="10" defaultRowHeight="12.75"/>
  <cols>
    <col min="1" max="1" width="4.28515625" customWidth="1"/>
    <col min="2" max="2" width="4.85546875" customWidth="1"/>
    <col min="3" max="3" width="11.42578125" customWidth="1"/>
    <col min="4" max="4" width="59.28515625" customWidth="1"/>
    <col min="5" max="5" width="21.7109375" customWidth="1"/>
    <col min="6" max="6" width="18.42578125" customWidth="1"/>
    <col min="7" max="7" width="27.28515625" customWidth="1"/>
    <col min="9" max="9" width="13.7109375" customWidth="1"/>
    <col min="10" max="10" width="15.42578125" customWidth="1"/>
  </cols>
  <sheetData>
    <row r="1" spans="1:11" ht="45.6" customHeight="1">
      <c r="A1" s="306" t="s">
        <v>401</v>
      </c>
      <c r="B1" s="306"/>
      <c r="C1" s="306"/>
      <c r="D1" s="306"/>
      <c r="E1" s="306"/>
      <c r="F1" s="306"/>
      <c r="G1" s="306"/>
      <c r="H1" s="306"/>
      <c r="I1" s="306"/>
      <c r="J1" s="306"/>
    </row>
    <row r="3" spans="1:11" ht="14.25">
      <c r="F3" s="56"/>
      <c r="G3" s="56"/>
      <c r="H3" s="56"/>
      <c r="I3" s="56"/>
      <c r="J3" s="25" t="s">
        <v>21</v>
      </c>
    </row>
    <row r="4" spans="1:11" ht="15">
      <c r="A4" s="159" t="s">
        <v>87</v>
      </c>
      <c r="B4" s="159"/>
      <c r="C4" s="159"/>
      <c r="D4" s="179">
        <f>ACCUEIL!B6</f>
        <v>0</v>
      </c>
      <c r="E4" s="159"/>
      <c r="F4" s="187" t="s">
        <v>405</v>
      </c>
      <c r="G4" s="187"/>
      <c r="H4" s="187"/>
      <c r="I4" s="187"/>
      <c r="J4" s="188" t="e">
        <f>E69</f>
        <v>#DIV/0!</v>
      </c>
    </row>
    <row r="5" spans="1:11" ht="15">
      <c r="A5" s="159" t="s">
        <v>59</v>
      </c>
      <c r="B5" s="159"/>
      <c r="C5" s="159"/>
      <c r="D5" s="179" t="str">
        <f>ACCUEIL!B3</f>
        <v>Actions d'animation relatives aux mesures agro-environnementales et climatiques</v>
      </c>
      <c r="E5" s="159"/>
      <c r="F5" s="189"/>
      <c r="G5" s="189"/>
      <c r="H5" s="189"/>
      <c r="I5" s="189"/>
      <c r="J5" s="190"/>
      <c r="K5" s="191"/>
    </row>
    <row r="6" spans="1:11" ht="15">
      <c r="A6" s="159"/>
      <c r="B6" s="159"/>
      <c r="C6" s="159"/>
      <c r="D6" s="179"/>
      <c r="E6" s="159"/>
      <c r="F6" s="189"/>
      <c r="G6" s="189"/>
      <c r="H6" s="189"/>
      <c r="I6" s="189"/>
      <c r="J6" s="192"/>
      <c r="K6" s="191"/>
    </row>
    <row r="7" spans="1:11" ht="15">
      <c r="A7" s="159" t="s">
        <v>0</v>
      </c>
      <c r="B7" s="159"/>
      <c r="C7" s="159"/>
      <c r="D7" s="179" t="str">
        <f>ACCUEIL!B4</f>
        <v>Animation PAEC 2024</v>
      </c>
      <c r="E7" s="159"/>
      <c r="F7" s="189"/>
      <c r="G7" s="189"/>
      <c r="H7" s="189"/>
      <c r="I7" s="189"/>
      <c r="J7" s="193"/>
      <c r="K7" s="191"/>
    </row>
    <row r="8" spans="1:11" ht="15">
      <c r="A8" s="159" t="s">
        <v>4</v>
      </c>
      <c r="B8" s="159"/>
      <c r="C8" s="159"/>
      <c r="D8" s="179">
        <f>ACCUEIL!B5</f>
        <v>0</v>
      </c>
      <c r="E8" s="159"/>
      <c r="F8" s="189"/>
      <c r="G8" s="189"/>
      <c r="H8" s="189"/>
      <c r="I8" s="189"/>
      <c r="J8" s="194"/>
      <c r="K8" s="191"/>
    </row>
    <row r="9" spans="1:11">
      <c r="A9" s="1"/>
      <c r="B9" s="1"/>
      <c r="C9" s="1"/>
      <c r="D9" s="180"/>
      <c r="E9" s="1"/>
      <c r="F9" s="1"/>
      <c r="G9" s="1"/>
    </row>
    <row r="10" spans="1:11" ht="75.95" customHeight="1">
      <c r="A10" s="1"/>
      <c r="B10" s="1"/>
      <c r="C10" s="326" t="s">
        <v>417</v>
      </c>
      <c r="D10" s="326"/>
      <c r="E10" s="326"/>
      <c r="F10" s="326"/>
      <c r="G10" s="1"/>
    </row>
    <row r="11" spans="1:11">
      <c r="A11" s="1"/>
      <c r="B11" s="1"/>
      <c r="C11" s="1"/>
      <c r="D11" s="180"/>
      <c r="E11" s="1"/>
      <c r="F11" s="1"/>
      <c r="G11" s="1"/>
    </row>
    <row r="12" spans="1:11">
      <c r="A12" s="1"/>
      <c r="B12" s="1"/>
      <c r="C12" s="195" t="s">
        <v>423</v>
      </c>
      <c r="D12" s="180"/>
      <c r="E12" s="1"/>
      <c r="F12" s="206"/>
      <c r="G12" s="1"/>
      <c r="H12" s="1"/>
    </row>
    <row r="14" spans="1:11" ht="41.45" customHeight="1">
      <c r="B14" s="196"/>
      <c r="C14" s="25" t="s">
        <v>347</v>
      </c>
      <c r="D14" s="25" t="s">
        <v>422</v>
      </c>
      <c r="E14" s="25" t="s">
        <v>419</v>
      </c>
      <c r="F14" s="201"/>
      <c r="G14" s="203" t="s">
        <v>432</v>
      </c>
    </row>
    <row r="15" spans="1:11" ht="15">
      <c r="C15" s="160">
        <v>606</v>
      </c>
      <c r="D15" s="166" t="s">
        <v>348</v>
      </c>
      <c r="E15" s="324">
        <f>SUM(E16:E21)</f>
        <v>0</v>
      </c>
      <c r="F15" s="325"/>
    </row>
    <row r="16" spans="1:11">
      <c r="C16" s="161">
        <v>60611</v>
      </c>
      <c r="D16" s="162" t="s">
        <v>349</v>
      </c>
      <c r="E16" s="327"/>
      <c r="F16" s="328"/>
    </row>
    <row r="17" spans="3:6">
      <c r="C17" s="161">
        <v>60612</v>
      </c>
      <c r="D17" s="163" t="s">
        <v>350</v>
      </c>
      <c r="E17" s="327"/>
      <c r="F17" s="328"/>
    </row>
    <row r="18" spans="3:6">
      <c r="C18" s="161">
        <v>60613</v>
      </c>
      <c r="D18" s="163" t="s">
        <v>351</v>
      </c>
      <c r="E18" s="327"/>
      <c r="F18" s="328"/>
    </row>
    <row r="19" spans="3:6">
      <c r="C19" s="161">
        <v>60616</v>
      </c>
      <c r="D19" s="163" t="s">
        <v>352</v>
      </c>
      <c r="E19" s="327"/>
      <c r="F19" s="328"/>
    </row>
    <row r="20" spans="3:6">
      <c r="C20" s="161">
        <v>6063</v>
      </c>
      <c r="D20" s="163" t="s">
        <v>353</v>
      </c>
      <c r="E20" s="327"/>
      <c r="F20" s="328"/>
    </row>
    <row r="21" spans="3:6">
      <c r="C21" s="161">
        <v>6064</v>
      </c>
      <c r="D21" s="163" t="s">
        <v>354</v>
      </c>
      <c r="E21" s="327"/>
      <c r="F21" s="328"/>
    </row>
    <row r="22" spans="3:6" ht="15">
      <c r="C22" s="160">
        <v>61</v>
      </c>
      <c r="D22" s="166" t="s">
        <v>355</v>
      </c>
      <c r="E22" s="324">
        <f>SUM(E23:E32)</f>
        <v>0</v>
      </c>
      <c r="F22" s="325"/>
    </row>
    <row r="23" spans="3:6" ht="15">
      <c r="C23" s="164">
        <v>612</v>
      </c>
      <c r="D23" s="165" t="s">
        <v>356</v>
      </c>
      <c r="E23" s="327"/>
      <c r="F23" s="328"/>
    </row>
    <row r="24" spans="3:6">
      <c r="C24" s="161">
        <v>6132</v>
      </c>
      <c r="D24" s="163" t="s">
        <v>357</v>
      </c>
      <c r="E24" s="327"/>
      <c r="F24" s="328"/>
    </row>
    <row r="25" spans="3:6">
      <c r="C25" s="161">
        <v>6135</v>
      </c>
      <c r="D25" s="163" t="s">
        <v>358</v>
      </c>
      <c r="E25" s="327"/>
      <c r="F25" s="328"/>
    </row>
    <row r="26" spans="3:6">
      <c r="C26" s="161">
        <v>6138</v>
      </c>
      <c r="D26" s="163" t="s">
        <v>359</v>
      </c>
      <c r="E26" s="327"/>
      <c r="F26" s="328"/>
    </row>
    <row r="27" spans="3:6">
      <c r="C27" s="161">
        <v>614</v>
      </c>
      <c r="D27" s="163" t="s">
        <v>360</v>
      </c>
      <c r="E27" s="327"/>
      <c r="F27" s="328"/>
    </row>
    <row r="28" spans="3:6">
      <c r="C28" s="161">
        <v>615</v>
      </c>
      <c r="D28" s="163" t="s">
        <v>361</v>
      </c>
      <c r="E28" s="327"/>
      <c r="F28" s="328"/>
    </row>
    <row r="29" spans="3:6">
      <c r="C29" s="161">
        <v>617</v>
      </c>
      <c r="D29" s="163" t="s">
        <v>362</v>
      </c>
      <c r="E29" s="327"/>
      <c r="F29" s="328"/>
    </row>
    <row r="30" spans="3:6">
      <c r="C30" s="161">
        <v>6181</v>
      </c>
      <c r="D30" s="163" t="s">
        <v>363</v>
      </c>
      <c r="E30" s="327"/>
      <c r="F30" s="328"/>
    </row>
    <row r="31" spans="3:6">
      <c r="C31" s="161">
        <v>6183</v>
      </c>
      <c r="D31" s="163" t="s">
        <v>364</v>
      </c>
      <c r="E31" s="327"/>
      <c r="F31" s="328"/>
    </row>
    <row r="32" spans="3:6">
      <c r="C32" s="161">
        <v>6187</v>
      </c>
      <c r="D32" s="163" t="s">
        <v>365</v>
      </c>
      <c r="E32" s="327"/>
      <c r="F32" s="328"/>
    </row>
    <row r="33" spans="3:6" ht="15">
      <c r="C33" s="160">
        <v>62</v>
      </c>
      <c r="D33" s="166" t="s">
        <v>366</v>
      </c>
      <c r="E33" s="331">
        <f>SUM(E34:E44)</f>
        <v>0</v>
      </c>
      <c r="F33" s="332"/>
    </row>
    <row r="34" spans="3:6">
      <c r="C34" s="161">
        <v>6211</v>
      </c>
      <c r="D34" s="162" t="s">
        <v>367</v>
      </c>
      <c r="E34" s="327"/>
      <c r="F34" s="328"/>
    </row>
    <row r="35" spans="3:6">
      <c r="C35" s="161">
        <v>6212</v>
      </c>
      <c r="D35" s="162" t="s">
        <v>368</v>
      </c>
      <c r="E35" s="327"/>
      <c r="F35" s="328"/>
    </row>
    <row r="36" spans="3:6">
      <c r="C36" s="161">
        <v>622</v>
      </c>
      <c r="D36" s="162" t="s">
        <v>369</v>
      </c>
      <c r="E36" s="327"/>
      <c r="F36" s="328"/>
    </row>
    <row r="37" spans="3:6">
      <c r="C37" s="161">
        <v>623</v>
      </c>
      <c r="D37" s="162" t="s">
        <v>370</v>
      </c>
      <c r="E37" s="327"/>
      <c r="F37" s="328"/>
    </row>
    <row r="38" spans="3:6">
      <c r="C38" s="161">
        <v>626</v>
      </c>
      <c r="D38" s="163" t="s">
        <v>371</v>
      </c>
      <c r="E38" s="327"/>
      <c r="F38" s="328"/>
    </row>
    <row r="39" spans="3:6">
      <c r="C39" s="167">
        <v>6283</v>
      </c>
      <c r="D39" s="163" t="s">
        <v>372</v>
      </c>
      <c r="E39" s="327"/>
      <c r="F39" s="328"/>
    </row>
    <row r="40" spans="3:6">
      <c r="C40" s="167">
        <v>62881</v>
      </c>
      <c r="D40" s="163" t="s">
        <v>373</v>
      </c>
      <c r="E40" s="327"/>
      <c r="F40" s="328"/>
    </row>
    <row r="41" spans="3:6">
      <c r="C41" s="167">
        <v>6284</v>
      </c>
      <c r="D41" s="163" t="s">
        <v>374</v>
      </c>
      <c r="E41" s="327"/>
      <c r="F41" s="328"/>
    </row>
    <row r="42" spans="3:6">
      <c r="C42" s="167">
        <v>6285</v>
      </c>
      <c r="D42" s="163" t="s">
        <v>375</v>
      </c>
      <c r="E42" s="327"/>
      <c r="F42" s="328"/>
    </row>
    <row r="43" spans="3:6">
      <c r="C43" s="167">
        <v>6286</v>
      </c>
      <c r="D43" s="163" t="s">
        <v>376</v>
      </c>
      <c r="E43" s="327"/>
      <c r="F43" s="328"/>
    </row>
    <row r="44" spans="3:6">
      <c r="C44" s="167">
        <v>62888</v>
      </c>
      <c r="D44" s="163" t="s">
        <v>377</v>
      </c>
      <c r="E44" s="327"/>
      <c r="F44" s="328"/>
    </row>
    <row r="45" spans="3:6" ht="15">
      <c r="C45" s="168">
        <v>64</v>
      </c>
      <c r="D45" s="166" t="s">
        <v>378</v>
      </c>
      <c r="E45" s="331">
        <f>SUM(E46:E51)</f>
        <v>0</v>
      </c>
      <c r="F45" s="332"/>
    </row>
    <row r="46" spans="3:6">
      <c r="C46" s="167">
        <v>6411</v>
      </c>
      <c r="D46" s="163" t="s">
        <v>379</v>
      </c>
      <c r="E46" s="327"/>
      <c r="F46" s="328"/>
    </row>
    <row r="47" spans="3:6">
      <c r="C47" s="167">
        <v>6451</v>
      </c>
      <c r="D47" s="163" t="s">
        <v>380</v>
      </c>
      <c r="E47" s="327"/>
      <c r="F47" s="328"/>
    </row>
    <row r="48" spans="3:6">
      <c r="C48" s="167">
        <v>64555</v>
      </c>
      <c r="D48" s="163" t="s">
        <v>381</v>
      </c>
      <c r="E48" s="327"/>
      <c r="F48" s="328"/>
    </row>
    <row r="49" spans="3:6">
      <c r="C49" s="167">
        <v>6418</v>
      </c>
      <c r="D49" s="163" t="s">
        <v>382</v>
      </c>
      <c r="E49" s="327"/>
      <c r="F49" s="328"/>
    </row>
    <row r="50" spans="3:6">
      <c r="C50" s="167">
        <v>64544</v>
      </c>
      <c r="D50" s="163" t="s">
        <v>383</v>
      </c>
      <c r="E50" s="327"/>
      <c r="F50" s="328"/>
    </row>
    <row r="51" spans="3:6">
      <c r="C51" s="167">
        <v>6478</v>
      </c>
      <c r="D51" s="163" t="s">
        <v>384</v>
      </c>
      <c r="E51" s="327"/>
      <c r="F51" s="328"/>
    </row>
    <row r="52" spans="3:6" ht="15">
      <c r="C52" s="169">
        <v>65</v>
      </c>
      <c r="D52" s="166" t="s">
        <v>385</v>
      </c>
      <c r="E52" s="333">
        <f>SUM(E53:E54)</f>
        <v>0</v>
      </c>
      <c r="F52" s="334"/>
    </row>
    <row r="53" spans="3:6">
      <c r="C53" s="167">
        <v>6578</v>
      </c>
      <c r="D53" s="163" t="s">
        <v>386</v>
      </c>
      <c r="E53" s="329"/>
      <c r="F53" s="330"/>
    </row>
    <row r="54" spans="3:6">
      <c r="C54" s="167">
        <v>6516</v>
      </c>
      <c r="D54" s="163" t="s">
        <v>387</v>
      </c>
      <c r="E54" s="329"/>
      <c r="F54" s="330"/>
    </row>
    <row r="55" spans="3:6" ht="15">
      <c r="C55" s="170">
        <v>68</v>
      </c>
      <c r="D55" s="170" t="s">
        <v>388</v>
      </c>
      <c r="E55" s="331">
        <f>SUM(E56:E57)</f>
        <v>0</v>
      </c>
      <c r="F55" s="332"/>
    </row>
    <row r="56" spans="3:6" ht="15">
      <c r="C56" s="171">
        <v>6811</v>
      </c>
      <c r="D56" s="171" t="s">
        <v>389</v>
      </c>
      <c r="E56" s="329"/>
      <c r="F56" s="330"/>
    </row>
    <row r="57" spans="3:6" ht="15">
      <c r="C57" s="171">
        <v>68158</v>
      </c>
      <c r="D57" s="172" t="s">
        <v>390</v>
      </c>
      <c r="E57" s="329"/>
      <c r="F57" s="330"/>
    </row>
    <row r="58" spans="3:6" ht="15">
      <c r="C58" s="170">
        <v>7</v>
      </c>
      <c r="D58" s="170" t="s">
        <v>391</v>
      </c>
      <c r="E58" s="331">
        <f>SUM(E59:E63)</f>
        <v>0</v>
      </c>
      <c r="F58" s="332"/>
    </row>
    <row r="59" spans="3:6" ht="15">
      <c r="C59" s="171">
        <v>7083</v>
      </c>
      <c r="D59" s="172" t="s">
        <v>392</v>
      </c>
      <c r="E59" s="329"/>
      <c r="F59" s="330"/>
    </row>
    <row r="60" spans="3:6" ht="15">
      <c r="C60" s="171">
        <v>756</v>
      </c>
      <c r="D60" s="172" t="s">
        <v>393</v>
      </c>
      <c r="E60" s="329"/>
      <c r="F60" s="330"/>
    </row>
    <row r="61" spans="3:6" ht="15">
      <c r="C61" s="171">
        <v>781</v>
      </c>
      <c r="D61" s="172" t="s">
        <v>394</v>
      </c>
      <c r="E61" s="329"/>
      <c r="F61" s="330"/>
    </row>
    <row r="62" spans="3:6" ht="15">
      <c r="C62" s="171">
        <v>781510</v>
      </c>
      <c r="D62" s="172" t="s">
        <v>395</v>
      </c>
      <c r="E62" s="329"/>
      <c r="F62" s="330"/>
    </row>
    <row r="63" spans="3:6" ht="15">
      <c r="C63" s="171">
        <v>75882</v>
      </c>
      <c r="D63" s="172" t="s">
        <v>396</v>
      </c>
      <c r="E63" s="329"/>
      <c r="F63" s="330"/>
    </row>
    <row r="64" spans="3:6" ht="15">
      <c r="C64" s="174"/>
      <c r="D64" s="175" t="s">
        <v>403</v>
      </c>
      <c r="E64" s="331">
        <f>SUM(E55,E45,E33,E22,E15,E52)-E58</f>
        <v>0</v>
      </c>
      <c r="F64" s="332"/>
    </row>
    <row r="65" spans="3:6">
      <c r="C65" s="176"/>
    </row>
    <row r="66" spans="3:6" ht="49.5" customHeight="1">
      <c r="C66" s="341" t="s">
        <v>426</v>
      </c>
      <c r="D66" s="342"/>
      <c r="E66" s="202"/>
      <c r="F66" s="205"/>
    </row>
    <row r="67" spans="3:6" ht="15">
      <c r="C67" s="343" t="s">
        <v>397</v>
      </c>
      <c r="D67" s="343"/>
      <c r="E67" s="177" t="e">
        <f>E64/E66</f>
        <v>#DIV/0!</v>
      </c>
    </row>
    <row r="68" spans="3:6" ht="15">
      <c r="C68" s="344" t="s">
        <v>398</v>
      </c>
      <c r="D68" s="344"/>
      <c r="E68" s="202"/>
      <c r="F68" s="207" t="s">
        <v>421</v>
      </c>
    </row>
    <row r="69" spans="3:6" ht="15">
      <c r="C69" s="337" t="s">
        <v>433</v>
      </c>
      <c r="D69" s="338"/>
      <c r="E69" s="173" t="e">
        <f>E67*E68</f>
        <v>#DIV/0!</v>
      </c>
    </row>
    <row r="70" spans="3:6" ht="15">
      <c r="C70" s="178"/>
      <c r="D70" s="178"/>
      <c r="E70" s="15"/>
    </row>
    <row r="71" spans="3:6">
      <c r="C71" s="339" t="s">
        <v>402</v>
      </c>
      <c r="D71" s="340"/>
      <c r="E71" s="181"/>
    </row>
    <row r="72" spans="3:6">
      <c r="C72" s="182"/>
      <c r="D72" s="15"/>
      <c r="E72" s="183"/>
    </row>
    <row r="73" spans="3:6">
      <c r="C73" s="335" t="s">
        <v>399</v>
      </c>
      <c r="D73" s="336"/>
      <c r="E73" s="183"/>
    </row>
    <row r="74" spans="3:6">
      <c r="C74" s="182"/>
      <c r="D74" s="15"/>
      <c r="E74" s="183"/>
    </row>
    <row r="75" spans="3:6">
      <c r="C75" s="335" t="s">
        <v>400</v>
      </c>
      <c r="D75" s="336"/>
      <c r="E75" s="183"/>
    </row>
    <row r="76" spans="3:6">
      <c r="C76" s="182"/>
      <c r="D76" s="15"/>
      <c r="E76" s="183"/>
    </row>
    <row r="77" spans="3:6">
      <c r="C77" s="182"/>
      <c r="D77" s="15"/>
      <c r="E77" s="183"/>
    </row>
    <row r="78" spans="3:6">
      <c r="C78" s="182"/>
      <c r="D78" s="15"/>
      <c r="E78" s="183"/>
    </row>
    <row r="79" spans="3:6">
      <c r="C79" s="182"/>
      <c r="D79" s="15"/>
      <c r="E79" s="183"/>
    </row>
    <row r="80" spans="3:6">
      <c r="C80" s="184"/>
      <c r="D80" s="185"/>
      <c r="E80" s="186"/>
    </row>
  </sheetData>
  <mergeCells count="59">
    <mergeCell ref="E24:F24"/>
    <mergeCell ref="E25:F25"/>
    <mergeCell ref="E26:F26"/>
    <mergeCell ref="E27:F27"/>
    <mergeCell ref="C75:D75"/>
    <mergeCell ref="C69:D69"/>
    <mergeCell ref="C71:D71"/>
    <mergeCell ref="C73:D73"/>
    <mergeCell ref="C66:D66"/>
    <mergeCell ref="C67:D67"/>
    <mergeCell ref="C68:D68"/>
    <mergeCell ref="E38:F38"/>
    <mergeCell ref="E28:F28"/>
    <mergeCell ref="E29:F29"/>
    <mergeCell ref="E30:F30"/>
    <mergeCell ref="E31:F31"/>
    <mergeCell ref="E32:F32"/>
    <mergeCell ref="E33:F33"/>
    <mergeCell ref="E34:F34"/>
    <mergeCell ref="E35:F35"/>
    <mergeCell ref="E36:F36"/>
    <mergeCell ref="E37:F37"/>
    <mergeCell ref="E49:F49"/>
    <mergeCell ref="E39:F39"/>
    <mergeCell ref="E40:F40"/>
    <mergeCell ref="E41:F41"/>
    <mergeCell ref="E42:F42"/>
    <mergeCell ref="E43:F43"/>
    <mergeCell ref="E44:F44"/>
    <mergeCell ref="E45:F45"/>
    <mergeCell ref="E46:F46"/>
    <mergeCell ref="E47:F47"/>
    <mergeCell ref="E48:F48"/>
    <mergeCell ref="E50:F50"/>
    <mergeCell ref="E51:F51"/>
    <mergeCell ref="E52:F52"/>
    <mergeCell ref="E53:F53"/>
    <mergeCell ref="E54:F54"/>
    <mergeCell ref="E61:F61"/>
    <mergeCell ref="E62:F62"/>
    <mergeCell ref="E63:F63"/>
    <mergeCell ref="E64:F64"/>
    <mergeCell ref="E55:F55"/>
    <mergeCell ref="E56:F56"/>
    <mergeCell ref="E57:F57"/>
    <mergeCell ref="E58:F58"/>
    <mergeCell ref="E59:F59"/>
    <mergeCell ref="E60:F60"/>
    <mergeCell ref="E15:F15"/>
    <mergeCell ref="A1:J1"/>
    <mergeCell ref="C10:F10"/>
    <mergeCell ref="E23:F23"/>
    <mergeCell ref="E22:F22"/>
    <mergeCell ref="E21:F21"/>
    <mergeCell ref="E20:F20"/>
    <mergeCell ref="E19:F19"/>
    <mergeCell ref="E18:F18"/>
    <mergeCell ref="E17:F17"/>
    <mergeCell ref="E16:F16"/>
  </mergeCells>
  <dataValidations count="1">
    <dataValidation type="list" operator="equal" allowBlank="1" showErrorMessage="1" sqref="J6" xr:uid="{00000000-0002-0000-0400-000000000000}">
      <formula1>"Oui,Non,"</formula1>
      <formula2>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B1:I34"/>
  <sheetViews>
    <sheetView workbookViewId="0">
      <selection activeCell="B12" sqref="B12"/>
    </sheetView>
  </sheetViews>
  <sheetFormatPr baseColWidth="10" defaultRowHeight="12.75"/>
  <cols>
    <col min="1" max="1" width="4.42578125" customWidth="1"/>
    <col min="2" max="2" width="26.7109375" customWidth="1"/>
    <col min="3" max="3" width="22.85546875" customWidth="1"/>
    <col min="4" max="4" width="18.5703125" customWidth="1"/>
    <col min="5" max="5" width="14.42578125" customWidth="1"/>
    <col min="6" max="6" width="22.5703125" customWidth="1"/>
    <col min="7" max="7" width="22.42578125" customWidth="1"/>
    <col min="9" max="9" width="19.42578125" customWidth="1"/>
  </cols>
  <sheetData>
    <row r="1" spans="2:9" ht="45.6" customHeight="1">
      <c r="B1" s="346" t="s">
        <v>404</v>
      </c>
      <c r="C1" s="347"/>
      <c r="D1" s="347"/>
      <c r="E1" s="347"/>
      <c r="F1" s="347"/>
      <c r="G1" s="347"/>
      <c r="H1" s="347"/>
      <c r="I1" s="347"/>
    </row>
    <row r="3" spans="2:9" ht="14.25">
      <c r="B3" s="159" t="s">
        <v>87</v>
      </c>
      <c r="C3" s="159"/>
      <c r="D3" s="159">
        <f>ACCUEIL!B6</f>
        <v>0</v>
      </c>
      <c r="E3" s="159"/>
      <c r="F3" s="159"/>
      <c r="G3" s="56"/>
      <c r="H3" s="56"/>
      <c r="I3" s="25" t="s">
        <v>21</v>
      </c>
    </row>
    <row r="4" spans="2:9" ht="15">
      <c r="B4" s="159" t="s">
        <v>59</v>
      </c>
      <c r="C4" s="159"/>
      <c r="D4" s="159" t="str">
        <f>ACCUEIL!B3</f>
        <v>Actions d'animation relatives aux mesures agro-environnementales et climatiques</v>
      </c>
      <c r="E4" s="159"/>
      <c r="F4" s="159"/>
      <c r="G4" s="187" t="s">
        <v>415</v>
      </c>
      <c r="H4" s="187"/>
      <c r="I4" s="188">
        <f>SUM(F12:F999)</f>
        <v>0</v>
      </c>
    </row>
    <row r="5" spans="2:9" ht="14.45" customHeight="1">
      <c r="B5" s="159"/>
      <c r="C5" s="159"/>
      <c r="D5" s="159"/>
      <c r="E5" s="159"/>
      <c r="F5" s="159"/>
      <c r="G5" s="211"/>
      <c r="H5" s="211"/>
      <c r="I5" s="212"/>
    </row>
    <row r="6" spans="2:9">
      <c r="B6" s="159" t="s">
        <v>0</v>
      </c>
      <c r="C6" s="159"/>
      <c r="D6" s="159" t="str">
        <f>ACCUEIL!B4</f>
        <v>Animation PAEC 2024</v>
      </c>
      <c r="E6" s="159"/>
      <c r="F6" s="159"/>
    </row>
    <row r="7" spans="2:9">
      <c r="B7" s="159" t="s">
        <v>4</v>
      </c>
      <c r="C7" s="159"/>
      <c r="D7" s="159">
        <f>ACCUEIL!B5</f>
        <v>0</v>
      </c>
      <c r="E7" s="159"/>
      <c r="F7" s="159"/>
    </row>
    <row r="9" spans="2:9" ht="144.6" customHeight="1">
      <c r="B9" s="345" t="s">
        <v>416</v>
      </c>
      <c r="C9" s="345"/>
      <c r="D9" s="345"/>
      <c r="E9" s="345"/>
      <c r="F9" s="345"/>
      <c r="G9" s="345"/>
    </row>
    <row r="10" spans="2:9">
      <c r="E10" s="200" t="s">
        <v>21</v>
      </c>
      <c r="F10" s="214">
        <f>SUM(F12:F999)</f>
        <v>0</v>
      </c>
    </row>
    <row r="11" spans="2:9" ht="33.75">
      <c r="B11" s="25" t="s">
        <v>406</v>
      </c>
      <c r="C11" s="25" t="s">
        <v>413</v>
      </c>
      <c r="D11" s="25" t="s">
        <v>412</v>
      </c>
      <c r="E11" s="25" t="s">
        <v>411</v>
      </c>
      <c r="F11" s="204" t="s">
        <v>424</v>
      </c>
      <c r="G11" s="25" t="s">
        <v>414</v>
      </c>
    </row>
    <row r="12" spans="2:9">
      <c r="B12" s="197"/>
      <c r="C12" s="136"/>
      <c r="D12" s="136"/>
      <c r="E12" s="198"/>
      <c r="F12" s="198"/>
      <c r="G12" s="149"/>
    </row>
    <row r="13" spans="2:9">
      <c r="B13" s="197"/>
      <c r="C13" s="136"/>
      <c r="D13" s="136"/>
      <c r="E13" s="198"/>
      <c r="F13" s="198"/>
      <c r="G13" s="149"/>
    </row>
    <row r="14" spans="2:9">
      <c r="B14" s="197"/>
      <c r="C14" s="136"/>
      <c r="D14" s="136"/>
      <c r="E14" s="198"/>
      <c r="F14" s="198"/>
      <c r="G14" s="149"/>
    </row>
    <row r="15" spans="2:9">
      <c r="B15" s="197"/>
      <c r="C15" s="136"/>
      <c r="D15" s="136"/>
      <c r="E15" s="198"/>
      <c r="F15" s="198"/>
      <c r="G15" s="149"/>
    </row>
    <row r="16" spans="2:9">
      <c r="B16" s="197"/>
      <c r="C16" s="136"/>
      <c r="D16" s="136"/>
      <c r="E16" s="198"/>
      <c r="F16" s="198"/>
      <c r="G16" s="149"/>
    </row>
    <row r="17" spans="2:7">
      <c r="B17" s="197"/>
      <c r="C17" s="136"/>
      <c r="D17" s="136"/>
      <c r="E17" s="198"/>
      <c r="F17" s="198"/>
      <c r="G17" s="149"/>
    </row>
    <row r="18" spans="2:7">
      <c r="B18" s="197"/>
      <c r="C18" s="136"/>
      <c r="D18" s="136"/>
      <c r="E18" s="198"/>
      <c r="F18" s="198"/>
      <c r="G18" s="149"/>
    </row>
    <row r="19" spans="2:7">
      <c r="B19" s="197"/>
      <c r="C19" s="136"/>
      <c r="D19" s="136"/>
      <c r="E19" s="198"/>
      <c r="F19" s="198"/>
      <c r="G19" s="149"/>
    </row>
    <row r="20" spans="2:7">
      <c r="B20" s="197"/>
      <c r="C20" s="136"/>
      <c r="D20" s="136"/>
      <c r="E20" s="198"/>
      <c r="F20" s="198"/>
      <c r="G20" s="149"/>
    </row>
    <row r="21" spans="2:7">
      <c r="B21" s="197"/>
      <c r="C21" s="136"/>
      <c r="D21" s="136"/>
      <c r="E21" s="198"/>
      <c r="F21" s="198"/>
      <c r="G21" s="149"/>
    </row>
    <row r="22" spans="2:7">
      <c r="B22" s="197"/>
      <c r="C22" s="136"/>
      <c r="D22" s="136"/>
      <c r="E22" s="198"/>
      <c r="F22" s="198"/>
      <c r="G22" s="149"/>
    </row>
    <row r="23" spans="2:7">
      <c r="B23" s="197"/>
      <c r="C23" s="136"/>
      <c r="D23" s="136"/>
      <c r="E23" s="198"/>
      <c r="F23" s="198"/>
      <c r="G23" s="149"/>
    </row>
    <row r="24" spans="2:7">
      <c r="B24" s="197"/>
      <c r="C24" s="136"/>
      <c r="D24" s="136"/>
      <c r="E24" s="198"/>
      <c r="F24" s="198"/>
      <c r="G24" s="149"/>
    </row>
    <row r="25" spans="2:7">
      <c r="B25" s="197"/>
      <c r="C25" s="136"/>
      <c r="D25" s="136"/>
      <c r="E25" s="198"/>
      <c r="F25" s="198"/>
      <c r="G25" s="149"/>
    </row>
    <row r="26" spans="2:7">
      <c r="B26" s="197"/>
      <c r="C26" s="136"/>
      <c r="D26" s="136"/>
      <c r="E26" s="198"/>
      <c r="F26" s="198"/>
      <c r="G26" s="149"/>
    </row>
    <row r="27" spans="2:7">
      <c r="B27" s="197"/>
      <c r="C27" s="136"/>
      <c r="D27" s="136"/>
      <c r="E27" s="198"/>
      <c r="F27" s="198"/>
      <c r="G27" s="149"/>
    </row>
    <row r="28" spans="2:7">
      <c r="B28" s="197"/>
      <c r="C28" s="136"/>
      <c r="D28" s="136"/>
      <c r="E28" s="198"/>
      <c r="F28" s="198"/>
      <c r="G28" s="149"/>
    </row>
    <row r="29" spans="2:7">
      <c r="B29" s="197"/>
      <c r="C29" s="136"/>
      <c r="D29" s="136"/>
      <c r="E29" s="198"/>
      <c r="F29" s="198"/>
      <c r="G29" s="149"/>
    </row>
    <row r="30" spans="2:7">
      <c r="B30" s="197"/>
      <c r="C30" s="136"/>
      <c r="D30" s="136"/>
      <c r="E30" s="198"/>
      <c r="F30" s="198"/>
      <c r="G30" s="149"/>
    </row>
    <row r="31" spans="2:7">
      <c r="B31" s="197"/>
      <c r="C31" s="136"/>
      <c r="D31" s="136"/>
      <c r="E31" s="198"/>
      <c r="F31" s="198"/>
      <c r="G31" s="149"/>
    </row>
    <row r="32" spans="2:7">
      <c r="B32" s="197"/>
      <c r="C32" s="136"/>
      <c r="D32" s="136"/>
      <c r="E32" s="198"/>
      <c r="F32" s="198"/>
      <c r="G32" s="149"/>
    </row>
    <row r="33" spans="2:7">
      <c r="C33" s="199"/>
      <c r="F33" s="195"/>
    </row>
    <row r="34" spans="2:7">
      <c r="B34" s="76"/>
      <c r="C34" s="76"/>
      <c r="D34" s="76"/>
      <c r="E34" s="76"/>
      <c r="F34" s="76"/>
      <c r="G34" s="76"/>
    </row>
  </sheetData>
  <mergeCells count="2">
    <mergeCell ref="B9:G9"/>
    <mergeCell ref="B1:I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Paramètres!$J$3:$J$5</xm:f>
          </x14:formula1>
          <xm:sqref>B12:B32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J34"/>
  <sheetViews>
    <sheetView showGridLines="0" zoomScale="75" zoomScaleNormal="75" zoomScaleSheetLayoutView="80" workbookViewId="0">
      <selection activeCell="N8" sqref="N8"/>
    </sheetView>
  </sheetViews>
  <sheetFormatPr baseColWidth="10" defaultColWidth="11" defaultRowHeight="12.75"/>
  <cols>
    <col min="1" max="6" width="20.42578125" customWidth="1"/>
    <col min="9" max="9" width="36.5703125" customWidth="1"/>
    <col min="10" max="10" width="11" style="147"/>
    <col min="13" max="13" width="13.5703125" customWidth="1"/>
  </cols>
  <sheetData>
    <row r="1" spans="1:10" s="31" customFormat="1" ht="29.1" customHeight="1">
      <c r="A1" s="276" t="s">
        <v>116</v>
      </c>
      <c r="B1" s="276"/>
      <c r="C1" s="276"/>
      <c r="D1" s="276"/>
      <c r="E1" s="276"/>
      <c r="F1" s="276"/>
      <c r="J1" s="145"/>
    </row>
    <row r="2" spans="1:10" s="20" customFormat="1" ht="11.1" customHeight="1">
      <c r="A2" s="32"/>
      <c r="B2" s="32"/>
      <c r="C2" s="32"/>
      <c r="D2" s="32"/>
      <c r="E2" s="32"/>
      <c r="F2" s="32"/>
      <c r="J2" s="146"/>
    </row>
    <row r="3" spans="1:10" s="20" customFormat="1" ht="26.85" customHeight="1">
      <c r="A3" s="277" t="str">
        <f>ACCUEIL!A6</f>
        <v>N° dossier OSIRIS</v>
      </c>
      <c r="B3" s="278"/>
      <c r="C3" s="291">
        <f>ACCUEIL!B6</f>
        <v>0</v>
      </c>
      <c r="D3" s="292"/>
      <c r="E3" s="292"/>
      <c r="F3" s="292"/>
      <c r="J3" s="146"/>
    </row>
    <row r="4" spans="1:10" s="20" customFormat="1" ht="20.100000000000001" customHeight="1">
      <c r="A4" s="277" t="str">
        <f>ACCUEIL!A3</f>
        <v>Type d'opérations</v>
      </c>
      <c r="B4" s="278"/>
      <c r="C4" s="282" t="str">
        <f>ACCUEIL!B3</f>
        <v>Actions d'animation relatives aux mesures agro-environnementales et climatiques</v>
      </c>
      <c r="D4" s="283"/>
      <c r="E4" s="283"/>
      <c r="F4" s="284"/>
      <c r="J4" s="146"/>
    </row>
    <row r="5" spans="1:10" s="20" customFormat="1" ht="28.5" customHeight="1">
      <c r="A5" s="277" t="s">
        <v>0</v>
      </c>
      <c r="B5" s="278"/>
      <c r="C5" s="285" t="str">
        <f>ACCUEIL!B4</f>
        <v>Animation PAEC 2024</v>
      </c>
      <c r="D5" s="286"/>
      <c r="E5" s="286"/>
      <c r="F5" s="287"/>
      <c r="J5" s="146"/>
    </row>
    <row r="6" spans="1:10" s="20" customFormat="1" ht="35.25" customHeight="1">
      <c r="A6" s="277" t="s">
        <v>4</v>
      </c>
      <c r="B6" s="278"/>
      <c r="C6" s="285">
        <f>ACCUEIL!B5</f>
        <v>0</v>
      </c>
      <c r="D6" s="286"/>
      <c r="E6" s="286"/>
      <c r="F6" s="287"/>
      <c r="J6" s="146"/>
    </row>
    <row r="7" spans="1:10" ht="36.75" customHeight="1">
      <c r="A7" s="34"/>
      <c r="B7" s="34"/>
      <c r="C7" s="34"/>
      <c r="D7" s="35"/>
      <c r="E7" s="32"/>
      <c r="F7" s="32"/>
    </row>
    <row r="8" spans="1:10" s="21" customFormat="1" ht="239.1" customHeight="1">
      <c r="A8" s="274" t="s">
        <v>345</v>
      </c>
      <c r="B8" s="274"/>
      <c r="C8" s="274"/>
      <c r="D8" s="274"/>
      <c r="E8" s="274"/>
      <c r="F8" s="274"/>
      <c r="G8" s="274"/>
      <c r="H8" s="274"/>
      <c r="I8" s="274"/>
      <c r="J8" s="274"/>
    </row>
    <row r="9" spans="1:10" s="21" customFormat="1" ht="13.5">
      <c r="A9" s="103"/>
      <c r="B9" s="103"/>
      <c r="C9" s="103"/>
      <c r="D9" s="103"/>
      <c r="E9" s="103"/>
      <c r="F9" s="103"/>
      <c r="G9" s="103"/>
      <c r="H9" s="103"/>
      <c r="I9" s="103"/>
      <c r="J9" s="148"/>
    </row>
    <row r="10" spans="1:10" ht="46.5" customHeight="1">
      <c r="A10" s="79"/>
      <c r="B10" s="348" t="s">
        <v>133</v>
      </c>
      <c r="C10" s="349"/>
      <c r="D10" s="349"/>
      <c r="E10" s="349"/>
      <c r="F10" s="349"/>
    </row>
    <row r="11" spans="1:10" ht="30" customHeight="1">
      <c r="A11" s="25" t="s">
        <v>110</v>
      </c>
      <c r="B11" s="25" t="s">
        <v>128</v>
      </c>
      <c r="C11" s="25" t="s">
        <v>129</v>
      </c>
      <c r="D11" s="25" t="s">
        <v>130</v>
      </c>
      <c r="E11" s="25" t="s">
        <v>131</v>
      </c>
      <c r="F11" s="25" t="s">
        <v>132</v>
      </c>
      <c r="G11" s="25" t="s">
        <v>111</v>
      </c>
      <c r="H11" s="25" t="s">
        <v>112</v>
      </c>
      <c r="I11" s="25" t="s">
        <v>344</v>
      </c>
    </row>
    <row r="12" spans="1:10" ht="25.5" customHeight="1">
      <c r="A12" s="135"/>
      <c r="B12" s="136"/>
      <c r="C12" s="136"/>
      <c r="D12" s="136"/>
      <c r="E12" s="136"/>
      <c r="F12" s="136"/>
      <c r="G12" s="121"/>
      <c r="H12" s="121"/>
      <c r="I12" s="152"/>
      <c r="J12" s="147" t="str">
        <f>IF(OR(IF(ISBLANK(B12),0,ISERROR(VLOOKUP(B12,Paramètres!H$3:I$568,1,0))),IF(ISBLANK(C12),0,ISERROR(VLOOKUP(C12,Paramètres!H$3:I$568,1,0))),IF(ISBLANK(D12),0,ISERROR(VLOOKUP(D12,Paramètres!H$3:I$568,1,0))),IF(ISBLANK(E12),0,ISERROR(VLOOKUP(E12,Paramètres!H$3:I$568,1,0))),IF(ISBLANK(F12),0,ISERROR(VLOOKUP(F12,Paramètres!H$3:I$568,1,0)))),"Un des codes mesures ne fait pas partie de la liste des mesures ouvertes en 2023-2024","")</f>
        <v/>
      </c>
    </row>
    <row r="13" spans="1:10" ht="25.5" customHeight="1">
      <c r="A13" s="135"/>
      <c r="B13" s="136"/>
      <c r="C13" s="136"/>
      <c r="D13" s="136"/>
      <c r="E13" s="136"/>
      <c r="F13" s="136"/>
      <c r="G13" s="121"/>
      <c r="H13" s="121"/>
      <c r="I13" s="152"/>
      <c r="J13" s="147" t="str">
        <f>IF(OR(IF(ISBLANK(B13),0,ISERROR(VLOOKUP(B13,Paramètres!H$3:I$208,1,0))),IF(ISBLANK(C13),0,ISERROR(VLOOKUP(C13,Paramètres!H$3:I$208,1,0))),IF(ISBLANK(D13),0,ISERROR(VLOOKUP(D13,Paramètres!H$3:I$208,1,0))),IF(ISBLANK(E13),0,ISERROR(VLOOKUP(E13,Paramètres!H$3:I$208,1,0))),IF(ISBLANK(F13),0,ISERROR(VLOOKUP(F13,Paramètres!H$3:I$208,1,0)))),"Un des codes mesures ne fait pas partie de la liste des mesures ouvertes en 2023","")</f>
        <v/>
      </c>
    </row>
    <row r="14" spans="1:10" ht="25.5" customHeight="1">
      <c r="A14" s="135"/>
      <c r="B14" s="136"/>
      <c r="C14" s="136"/>
      <c r="D14" s="136"/>
      <c r="E14" s="136"/>
      <c r="F14" s="136"/>
      <c r="G14" s="121"/>
      <c r="H14" s="121"/>
      <c r="I14" s="152"/>
      <c r="J14" s="147" t="str">
        <f>IF(OR(IF(ISBLANK(B14),0,ISERROR(VLOOKUP(B14,Paramètres!H$3:I$208,1,0))),IF(ISBLANK(C14),0,ISERROR(VLOOKUP(C14,Paramètres!H$3:I$208,1,0))),IF(ISBLANK(D14),0,ISERROR(VLOOKUP(D14,Paramètres!H$3:I$208,1,0))),IF(ISBLANK(E14),0,ISERROR(VLOOKUP(E14,Paramètres!H$3:I$208,1,0))),IF(ISBLANK(F14),0,ISERROR(VLOOKUP(F14,Paramètres!H$3:I$208,1,0)))),"Un des codes mesures ne fait pas partie de la liste des mesures ouvertes en 2023","")</f>
        <v/>
      </c>
    </row>
    <row r="15" spans="1:10" ht="25.5" customHeight="1">
      <c r="A15" s="135"/>
      <c r="B15" s="136"/>
      <c r="C15" s="136"/>
      <c r="D15" s="136"/>
      <c r="E15" s="136"/>
      <c r="F15" s="136"/>
      <c r="G15" s="121"/>
      <c r="H15" s="121"/>
      <c r="I15" s="152"/>
      <c r="J15" s="147" t="str">
        <f>IF(OR(IF(ISBLANK(B15),0,ISERROR(VLOOKUP(B15,Paramètres!H$3:I$208,1,0))),IF(ISBLANK(C15),0,ISERROR(VLOOKUP(C15,Paramètres!H$3:I$208,1,0))),IF(ISBLANK(D15),0,ISERROR(VLOOKUP(D15,Paramètres!H$3:I$208,1,0))),IF(ISBLANK(E15),0,ISERROR(VLOOKUP(E15,Paramètres!H$3:I$208,1,0))),IF(ISBLANK(F15),0,ISERROR(VLOOKUP(F15,Paramètres!H$3:I$208,1,0)))),"Un des codes mesures ne fait pas partie de la liste des mesures ouvertes en 2023","")</f>
        <v/>
      </c>
    </row>
    <row r="16" spans="1:10" ht="25.5" customHeight="1">
      <c r="A16" s="135"/>
      <c r="B16" s="136"/>
      <c r="C16" s="136"/>
      <c r="D16" s="136"/>
      <c r="E16" s="136"/>
      <c r="F16" s="136"/>
      <c r="G16" s="121"/>
      <c r="H16" s="121"/>
      <c r="I16" s="152"/>
      <c r="J16" s="147" t="str">
        <f>IF(OR(IF(ISBLANK(B16),0,ISERROR(VLOOKUP(B16,Paramètres!H$3:I$208,1,0))),IF(ISBLANK(C16),0,ISERROR(VLOOKUP(C16,Paramètres!H$3:I$208,1,0))),IF(ISBLANK(D16),0,ISERROR(VLOOKUP(D16,Paramètres!H$3:I$208,1,0))),IF(ISBLANK(E16),0,ISERROR(VLOOKUP(E16,Paramètres!H$3:I$208,1,0))),IF(ISBLANK(F16),0,ISERROR(VLOOKUP(F16,Paramètres!H$3:I$208,1,0)))),"Un des codes mesures ne fait pas partie de la liste des mesures ouvertes en 2023","")</f>
        <v/>
      </c>
    </row>
    <row r="17" spans="1:10" ht="25.5" customHeight="1">
      <c r="A17" s="135"/>
      <c r="B17" s="136"/>
      <c r="C17" s="136"/>
      <c r="D17" s="136"/>
      <c r="E17" s="136"/>
      <c r="F17" s="136"/>
      <c r="G17" s="121"/>
      <c r="H17" s="121"/>
      <c r="I17" s="152"/>
      <c r="J17" s="147" t="str">
        <f>IF(OR(IF(ISBLANK(B17),0,ISERROR(VLOOKUP(B17,Paramètres!H$3:I$208,1,0))),IF(ISBLANK(C17),0,ISERROR(VLOOKUP(C17,Paramètres!H$3:I$208,1,0))),IF(ISBLANK(D17),0,ISERROR(VLOOKUP(D17,Paramètres!H$3:I$208,1,0))),IF(ISBLANK(E17),0,ISERROR(VLOOKUP(E17,Paramètres!H$3:I$208,1,0))),IF(ISBLANK(F17),0,ISERROR(VLOOKUP(F17,Paramètres!H$3:I$208,1,0)))),"Un des codes mesures ne fait pas partie de la liste des mesures ouvertes en 2023","")</f>
        <v/>
      </c>
    </row>
    <row r="18" spans="1:10" ht="25.5" customHeight="1">
      <c r="A18" s="135"/>
      <c r="B18" s="136"/>
      <c r="C18" s="136"/>
      <c r="D18" s="136"/>
      <c r="E18" s="136"/>
      <c r="F18" s="136"/>
      <c r="G18" s="121"/>
      <c r="H18" s="121"/>
      <c r="I18" s="152"/>
      <c r="J18" s="147" t="str">
        <f>IF(OR(IF(ISBLANK(B18),0,ISERROR(VLOOKUP(B18,Paramètres!H$3:I$208,1,0))),IF(ISBLANK(C18),0,ISERROR(VLOOKUP(C18,Paramètres!H$3:I$208,1,0))),IF(ISBLANK(D18),0,ISERROR(VLOOKUP(D18,Paramètres!H$3:I$208,1,0))),IF(ISBLANK(E18),0,ISERROR(VLOOKUP(E18,Paramètres!H$3:I$208,1,0))),IF(ISBLANK(F18),0,ISERROR(VLOOKUP(F18,Paramètres!H$3:I$208,1,0)))),"Un des codes mesures ne fait pas partie de la liste des mesures ouvertes en 2023","")</f>
        <v/>
      </c>
    </row>
    <row r="19" spans="1:10" ht="25.5" customHeight="1">
      <c r="A19" s="135"/>
      <c r="B19" s="136"/>
      <c r="C19" s="136"/>
      <c r="D19" s="136"/>
      <c r="E19" s="136"/>
      <c r="F19" s="136"/>
      <c r="G19" s="121"/>
      <c r="H19" s="121"/>
      <c r="I19" s="152"/>
      <c r="J19" s="147" t="str">
        <f>IF(OR(IF(ISBLANK(B19),0,ISERROR(VLOOKUP(B19,Paramètres!H$3:I$208,1,0))),IF(ISBLANK(C19),0,ISERROR(VLOOKUP(C19,Paramètres!H$3:I$208,1,0))),IF(ISBLANK(D19),0,ISERROR(VLOOKUP(D19,Paramètres!H$3:I$208,1,0))),IF(ISBLANK(E19),0,ISERROR(VLOOKUP(E19,Paramètres!H$3:I$208,1,0))),IF(ISBLANK(F19),0,ISERROR(VLOOKUP(F19,Paramètres!H$3:I$208,1,0)))),"Un des codes mesures ne fait pas partie de la liste des mesures ouvertes en 2023","")</f>
        <v/>
      </c>
    </row>
    <row r="20" spans="1:10" ht="25.5" customHeight="1">
      <c r="A20" s="135"/>
      <c r="B20" s="136"/>
      <c r="C20" s="136"/>
      <c r="D20" s="136"/>
      <c r="E20" s="136"/>
      <c r="F20" s="136"/>
      <c r="G20" s="121"/>
      <c r="H20" s="121"/>
      <c r="I20" s="152"/>
      <c r="J20" s="147" t="str">
        <f>IF(OR(IF(ISBLANK(B20),0,ISERROR(VLOOKUP(B20,Paramètres!H$3:I$208,1,0))),IF(ISBLANK(C20),0,ISERROR(VLOOKUP(C20,Paramètres!H$3:I$208,1,0))),IF(ISBLANK(D20),0,ISERROR(VLOOKUP(D20,Paramètres!H$3:I$208,1,0))),IF(ISBLANK(E20),0,ISERROR(VLOOKUP(E20,Paramètres!H$3:I$208,1,0))),IF(ISBLANK(F20),0,ISERROR(VLOOKUP(F20,Paramètres!H$3:I$208,1,0)))),"Un des codes mesures ne fait pas partie de la liste des mesures ouvertes en 2023","")</f>
        <v/>
      </c>
    </row>
    <row r="21" spans="1:10" ht="25.5" customHeight="1">
      <c r="A21" s="135"/>
      <c r="B21" s="136"/>
      <c r="C21" s="136"/>
      <c r="D21" s="136"/>
      <c r="E21" s="136"/>
      <c r="F21" s="136"/>
      <c r="G21" s="121"/>
      <c r="H21" s="121"/>
      <c r="I21" s="152"/>
      <c r="J21" s="147" t="str">
        <f>IF(OR(IF(ISBLANK(B21),0,ISERROR(VLOOKUP(B21,Paramètres!H$3:I$208,1,0))),IF(ISBLANK(C21),0,ISERROR(VLOOKUP(C21,Paramètres!H$3:I$208,1,0))),IF(ISBLANK(D21),0,ISERROR(VLOOKUP(D21,Paramètres!H$3:I$208,1,0))),IF(ISBLANK(E21),0,ISERROR(VLOOKUP(E21,Paramètres!H$3:I$208,1,0))),IF(ISBLANK(F21),0,ISERROR(VLOOKUP(F21,Paramètres!H$3:I$208,1,0)))),"Un des codes mesures ne fait pas partie de la liste des mesures ouvertes en 2023","")</f>
        <v/>
      </c>
    </row>
    <row r="22" spans="1:10" ht="25.5" customHeight="1">
      <c r="A22" s="135"/>
      <c r="B22" s="136"/>
      <c r="C22" s="136"/>
      <c r="D22" s="136"/>
      <c r="E22" s="136"/>
      <c r="F22" s="136"/>
      <c r="G22" s="121"/>
      <c r="H22" s="121"/>
      <c r="I22" s="152"/>
      <c r="J22" s="147" t="str">
        <f>IF(OR(IF(ISBLANK(B22),0,ISERROR(VLOOKUP(B22,Paramètres!H$3:I$208,1,0))),IF(ISBLANK(C22),0,ISERROR(VLOOKUP(C22,Paramètres!H$3:I$208,1,0))),IF(ISBLANK(D22),0,ISERROR(VLOOKUP(D22,Paramètres!H$3:I$208,1,0))),IF(ISBLANK(E22),0,ISERROR(VLOOKUP(E22,Paramètres!H$3:I$208,1,0))),IF(ISBLANK(F22),0,ISERROR(VLOOKUP(F22,Paramètres!H$3:I$208,1,0)))),"Un des codes mesures ne fait pas partie de la liste des mesures ouvertes en 2023","")</f>
        <v/>
      </c>
    </row>
    <row r="23" spans="1:10" ht="25.5" customHeight="1">
      <c r="A23" s="135"/>
      <c r="B23" s="136"/>
      <c r="C23" s="136"/>
      <c r="D23" s="136"/>
      <c r="E23" s="136"/>
      <c r="F23" s="136"/>
      <c r="G23" s="121"/>
      <c r="H23" s="121"/>
      <c r="I23" s="152"/>
      <c r="J23" s="147" t="str">
        <f>IF(OR(IF(ISBLANK(B23),0,ISERROR(VLOOKUP(B23,Paramètres!H$3:I$208,1,0))),IF(ISBLANK(C23),0,ISERROR(VLOOKUP(C23,Paramètres!H$3:I$208,1,0))),IF(ISBLANK(D23),0,ISERROR(VLOOKUP(D23,Paramètres!H$3:I$208,1,0))),IF(ISBLANK(E23),0,ISERROR(VLOOKUP(E23,Paramètres!H$3:I$208,1,0))),IF(ISBLANK(F23),0,ISERROR(VLOOKUP(F23,Paramètres!H$3:I$208,1,0)))),"Un des codes mesures ne fait pas partie de la liste des mesures ouvertes en 2023","")</f>
        <v/>
      </c>
    </row>
    <row r="24" spans="1:10" ht="25.5" customHeight="1">
      <c r="A24" s="135"/>
      <c r="B24" s="136"/>
      <c r="C24" s="136"/>
      <c r="D24" s="136"/>
      <c r="E24" s="136"/>
      <c r="F24" s="136"/>
      <c r="G24" s="121"/>
      <c r="H24" s="121"/>
      <c r="I24" s="152"/>
      <c r="J24" s="147" t="str">
        <f>IF(OR(IF(ISBLANK(B24),0,ISERROR(VLOOKUP(B24,Paramètres!H$3:I$208,1,0))),IF(ISBLANK(C24),0,ISERROR(VLOOKUP(C24,Paramètres!H$3:I$208,1,0))),IF(ISBLANK(D24),0,ISERROR(VLOOKUP(D24,Paramètres!H$3:I$208,1,0))),IF(ISBLANK(E24),0,ISERROR(VLOOKUP(E24,Paramètres!H$3:I$208,1,0))),IF(ISBLANK(F24),0,ISERROR(VLOOKUP(F24,Paramètres!H$3:I$208,1,0)))),"Un des codes mesures ne fait pas partie de la liste des mesures ouvertes en 2023","")</f>
        <v/>
      </c>
    </row>
    <row r="25" spans="1:10" ht="25.5" customHeight="1">
      <c r="A25" s="135"/>
      <c r="B25" s="136"/>
      <c r="C25" s="136"/>
      <c r="D25" s="136"/>
      <c r="E25" s="136"/>
      <c r="F25" s="136"/>
      <c r="G25" s="121"/>
      <c r="H25" s="121"/>
      <c r="I25" s="152"/>
      <c r="J25" s="147" t="str">
        <f>IF(OR(IF(ISBLANK(B25),0,ISERROR(VLOOKUP(B25,Paramètres!H$3:I$208,1,0))),IF(ISBLANK(C25),0,ISERROR(VLOOKUP(C25,Paramètres!H$3:I$208,1,0))),IF(ISBLANK(D25),0,ISERROR(VLOOKUP(D25,Paramètres!H$3:I$208,1,0))),IF(ISBLANK(E25),0,ISERROR(VLOOKUP(E25,Paramètres!H$3:I$208,1,0))),IF(ISBLANK(F25),0,ISERROR(VLOOKUP(F25,Paramètres!H$3:I$208,1,0)))),"Un des codes mesures ne fait pas partie de la liste des mesures ouvertes en 2023","")</f>
        <v/>
      </c>
    </row>
    <row r="26" spans="1:10" ht="25.5" customHeight="1">
      <c r="A26" s="135"/>
      <c r="B26" s="136"/>
      <c r="C26" s="136"/>
      <c r="D26" s="136"/>
      <c r="E26" s="136"/>
      <c r="F26" s="136"/>
      <c r="G26" s="121"/>
      <c r="H26" s="121"/>
      <c r="I26" s="152"/>
      <c r="J26" s="147" t="str">
        <f>IF(OR(IF(ISBLANK(B26),0,ISERROR(VLOOKUP(B26,Paramètres!H$3:I$208,1,0))),IF(ISBLANK(C26),0,ISERROR(VLOOKUP(C26,Paramètres!H$3:I$208,1,0))),IF(ISBLANK(D26),0,ISERROR(VLOOKUP(D26,Paramètres!H$3:I$208,1,0))),IF(ISBLANK(E26),0,ISERROR(VLOOKUP(E26,Paramètres!H$3:I$208,1,0))),IF(ISBLANK(F26),0,ISERROR(VLOOKUP(F26,Paramètres!H$3:I$208,1,0)))),"Un des codes mesures ne fait pas partie de la liste des mesures ouvertes en 2023","")</f>
        <v/>
      </c>
    </row>
    <row r="27" spans="1:10" ht="25.5" customHeight="1">
      <c r="A27" s="135"/>
      <c r="B27" s="136"/>
      <c r="C27" s="136"/>
      <c r="D27" s="136"/>
      <c r="E27" s="136"/>
      <c r="F27" s="136"/>
      <c r="G27" s="121"/>
      <c r="H27" s="121"/>
      <c r="I27" s="152"/>
      <c r="J27" s="147" t="str">
        <f>IF(OR(IF(ISBLANK(B27),0,ISERROR(VLOOKUP(B27,Paramètres!H$3:I$208,1,0))),IF(ISBLANK(C27),0,ISERROR(VLOOKUP(C27,Paramètres!H$3:I$208,1,0))),IF(ISBLANK(D27),0,ISERROR(VLOOKUP(D27,Paramètres!H$3:I$208,1,0))),IF(ISBLANK(E27),0,ISERROR(VLOOKUP(E27,Paramètres!H$3:I$208,1,0))),IF(ISBLANK(F27),0,ISERROR(VLOOKUP(F27,Paramètres!H$3:I$208,1,0)))),"Un des codes mesures ne fait pas partie de la liste des mesures ouvertes en 2023","")</f>
        <v/>
      </c>
    </row>
    <row r="28" spans="1:10" ht="25.5" customHeight="1">
      <c r="A28" s="135"/>
      <c r="B28" s="136"/>
      <c r="C28" s="136"/>
      <c r="D28" s="136"/>
      <c r="E28" s="136"/>
      <c r="F28" s="136"/>
      <c r="G28" s="121"/>
      <c r="H28" s="121"/>
      <c r="I28" s="152"/>
      <c r="J28" s="147" t="str">
        <f>IF(OR(IF(ISBLANK(B28),0,ISERROR(VLOOKUP(B28,Paramètres!H$3:I$208,1,0))),IF(ISBLANK(C28),0,ISERROR(VLOOKUP(C28,Paramètres!H$3:I$208,1,0))),IF(ISBLANK(D28),0,ISERROR(VLOOKUP(D28,Paramètres!H$3:I$208,1,0))),IF(ISBLANK(E28),0,ISERROR(VLOOKUP(E28,Paramètres!H$3:I$208,1,0))),IF(ISBLANK(F28),0,ISERROR(VLOOKUP(F28,Paramètres!H$3:I$208,1,0)))),"Un des codes mesures ne fait pas partie de la liste des mesures ouvertes en 2023","")</f>
        <v/>
      </c>
    </row>
    <row r="29" spans="1:10" ht="25.5" customHeight="1">
      <c r="A29" s="135"/>
      <c r="B29" s="136"/>
      <c r="C29" s="136"/>
      <c r="D29" s="136"/>
      <c r="E29" s="136"/>
      <c r="F29" s="136"/>
      <c r="G29" s="121"/>
      <c r="H29" s="121"/>
      <c r="I29" s="152"/>
      <c r="J29" s="147" t="str">
        <f>IF(OR(IF(ISBLANK(B29),0,ISERROR(VLOOKUP(B29,Paramètres!H$3:I$208,1,0))),IF(ISBLANK(C29),0,ISERROR(VLOOKUP(C29,Paramètres!H$3:I$208,1,0))),IF(ISBLANK(D29),0,ISERROR(VLOOKUP(D29,Paramètres!H$3:I$208,1,0))),IF(ISBLANK(E29),0,ISERROR(VLOOKUP(E29,Paramètres!H$3:I$208,1,0))),IF(ISBLANK(F29),0,ISERROR(VLOOKUP(F29,Paramètres!H$3:I$208,1,0)))),"Un des codes mesures ne fait pas partie de la liste des mesures ouvertes en 2023","")</f>
        <v/>
      </c>
    </row>
    <row r="30" spans="1:10" ht="25.5" customHeight="1">
      <c r="A30" s="135"/>
      <c r="B30" s="136"/>
      <c r="C30" s="136"/>
      <c r="D30" s="136"/>
      <c r="E30" s="136"/>
      <c r="F30" s="136"/>
      <c r="G30" s="121"/>
      <c r="H30" s="121"/>
      <c r="I30" s="152"/>
      <c r="J30" s="147" t="str">
        <f>IF(OR(IF(ISBLANK(B30),0,ISERROR(VLOOKUP(B30,Paramètres!H$3:I$208,1,0))),IF(ISBLANK(C30),0,ISERROR(VLOOKUP(C30,Paramètres!H$3:I$208,1,0))),IF(ISBLANK(D30),0,ISERROR(VLOOKUP(D30,Paramètres!H$3:I$208,1,0))),IF(ISBLANK(E30),0,ISERROR(VLOOKUP(E30,Paramètres!H$3:I$208,1,0))),IF(ISBLANK(F30),0,ISERROR(VLOOKUP(F30,Paramètres!H$3:I$208,1,0)))),"Un des codes mesures ne fait pas partie de la liste des mesures ouvertes en 2023","")</f>
        <v/>
      </c>
    </row>
    <row r="31" spans="1:10" ht="25.5" customHeight="1">
      <c r="A31" s="135"/>
      <c r="B31" s="136"/>
      <c r="C31" s="136"/>
      <c r="D31" s="136"/>
      <c r="E31" s="136"/>
      <c r="F31" s="136"/>
      <c r="G31" s="121"/>
      <c r="H31" s="121"/>
      <c r="I31" s="152"/>
      <c r="J31" s="147" t="str">
        <f>IF(OR(IF(ISBLANK(B31),0,ISERROR(VLOOKUP(B31,Paramètres!H$3:I$208,1,0))),IF(ISBLANK(C31),0,ISERROR(VLOOKUP(C31,Paramètres!H$3:I$208,1,0))),IF(ISBLANK(D31),0,ISERROR(VLOOKUP(D31,Paramètres!H$3:I$208,1,0))),IF(ISBLANK(E31),0,ISERROR(VLOOKUP(E31,Paramètres!H$3:I$208,1,0))),IF(ISBLANK(F31),0,ISERROR(VLOOKUP(F31,Paramètres!H$3:I$208,1,0)))),"Un des codes mesures ne fait pas partie de la liste des mesures ouvertes en 2023","")</f>
        <v/>
      </c>
    </row>
    <row r="32" spans="1:10" ht="25.5" customHeight="1">
      <c r="A32" s="135"/>
      <c r="B32" s="136"/>
      <c r="C32" s="136"/>
      <c r="D32" s="136"/>
      <c r="E32" s="136"/>
      <c r="F32" s="136"/>
      <c r="G32" s="121"/>
      <c r="H32" s="121"/>
      <c r="I32" s="152"/>
      <c r="J32" s="147" t="str">
        <f>IF(OR(IF(ISBLANK(B32),0,ISERROR(VLOOKUP(B32,Paramètres!H$3:I$208,1,0))),IF(ISBLANK(C32),0,ISERROR(VLOOKUP(C32,Paramètres!H$3:I$208,1,0))),IF(ISBLANK(D32),0,ISERROR(VLOOKUP(D32,Paramètres!H$3:I$208,1,0))),IF(ISBLANK(E32),0,ISERROR(VLOOKUP(E32,Paramètres!H$3:I$208,1,0))),IF(ISBLANK(F32),0,ISERROR(VLOOKUP(F32,Paramètres!H$3:I$208,1,0)))),"Un des codes mesures ne fait pas partie de la liste des mesures ouvertes en 2023","")</f>
        <v/>
      </c>
    </row>
    <row r="33" spans="1:8" ht="25.5" customHeight="1">
      <c r="F33" s="137" t="s">
        <v>21</v>
      </c>
      <c r="G33" s="134">
        <f>COUNTIF(G12:G32,"Oui")</f>
        <v>0</v>
      </c>
      <c r="H33" s="134">
        <f>COUNTIF(H12:H32,"Oui")</f>
        <v>0</v>
      </c>
    </row>
    <row r="34" spans="1:8" ht="25.5" customHeight="1">
      <c r="A34" s="76"/>
      <c r="B34" s="76"/>
      <c r="C34" s="76"/>
      <c r="D34" s="76"/>
    </row>
  </sheetData>
  <sheetProtection selectLockedCells="1" selectUnlockedCells="1"/>
  <mergeCells count="12">
    <mergeCell ref="F8:J8"/>
    <mergeCell ref="A6:B6"/>
    <mergeCell ref="C6:F6"/>
    <mergeCell ref="A8:E8"/>
    <mergeCell ref="B10:F10"/>
    <mergeCell ref="A5:B5"/>
    <mergeCell ref="C5:F5"/>
    <mergeCell ref="A1:F1"/>
    <mergeCell ref="A3:B3"/>
    <mergeCell ref="C3:F3"/>
    <mergeCell ref="A4:B4"/>
    <mergeCell ref="C4:F4"/>
  </mergeCells>
  <printOptions horizontalCentered="1" verticalCentered="1"/>
  <pageMargins left="0.23622047244094491" right="0.23622047244094491" top="0.74803149606299213" bottom="0.74803149606299213" header="0.31496062992125984" footer="0.31496062992125984"/>
  <pageSetup paperSize="9" scale="70" firstPageNumber="0" fitToHeight="0" orientation="portrait" horizontalDpi="300" verticalDpi="300" r:id="rId1"/>
  <headerFooter alignWithMargins="0">
    <oddHeader>&amp;L&amp;"Times New Roman,Normal"&amp;12&amp;A&amp;R&amp;"Times New Roman,Normal"&amp;12V1 du 17/08/2023</oddHeader>
  </headerFooter>
  <extLst>
    <ext xmlns:x14="http://schemas.microsoft.com/office/spreadsheetml/2009/9/main" uri="{CCE6A557-97BC-4b89-ADB6-D9C93CAAB3DF}">
      <x14:dataValidations xmlns:xm="http://schemas.microsoft.com/office/excel/2006/main" count="2">
        <x14:dataValidation type="list" operator="equal" allowBlank="1" showErrorMessage="1" xr:uid="{00000000-0002-0000-0600-000000000000}">
          <x14:formula1>
            <xm:f>Paramètres!$E$3:$E$4</xm:f>
          </x14:formula1>
          <xm:sqref>G12:H32</xm:sqref>
        </x14:dataValidation>
        <x14:dataValidation type="list" errorStyle="warning" allowBlank="1" showDropDown="1" showInputMessage="1" errorTitle="Code mesure non ouvert en 2023" promptTitle="Code mesure non ouvert en 2023" xr:uid="{00000000-0002-0000-0600-000001000000}">
          <x14:formula1>
            <xm:f>Paramètres!$H$3:$H$207</xm:f>
          </x14:formula1>
          <xm:sqref>B12:F32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20"/>
    <pageSetUpPr fitToPage="1"/>
  </sheetPr>
  <dimension ref="A1:K50"/>
  <sheetViews>
    <sheetView topLeftCell="A13" zoomScale="90" zoomScaleNormal="90" workbookViewId="0">
      <selection activeCell="I31" sqref="I31"/>
    </sheetView>
  </sheetViews>
  <sheetFormatPr baseColWidth="10" defaultColWidth="11" defaultRowHeight="12.75"/>
  <cols>
    <col min="1" max="1" width="13.5703125" customWidth="1"/>
    <col min="2" max="2" width="34.5703125" customWidth="1"/>
    <col min="3" max="6" width="15.5703125" customWidth="1"/>
    <col min="7" max="7" width="15.42578125" customWidth="1"/>
    <col min="8" max="8" width="14.5703125" customWidth="1"/>
    <col min="9" max="9" width="16.42578125" customWidth="1"/>
    <col min="10" max="10" width="18.42578125" customWidth="1"/>
    <col min="11" max="11" width="17.42578125" customWidth="1"/>
    <col min="12" max="12" width="13.140625" customWidth="1"/>
  </cols>
  <sheetData>
    <row r="1" spans="1:11" s="21" customFormat="1" ht="18" customHeight="1">
      <c r="A1" s="374" t="s">
        <v>59</v>
      </c>
      <c r="B1" s="375"/>
      <c r="C1" s="351" t="str">
        <f>ACCUEIL!B3</f>
        <v>Actions d'animation relatives aux mesures agro-environnementales et climatiques</v>
      </c>
      <c r="D1" s="352"/>
      <c r="E1" s="352"/>
      <c r="F1" s="352"/>
      <c r="G1" s="352"/>
    </row>
    <row r="2" spans="1:11" s="21" customFormat="1" ht="18" customHeight="1">
      <c r="A2" s="374" t="s">
        <v>0</v>
      </c>
      <c r="B2" s="375"/>
      <c r="C2" s="351" t="str">
        <f>ACCUEIL!B4</f>
        <v>Animation PAEC 2024</v>
      </c>
      <c r="D2" s="352"/>
      <c r="E2" s="352"/>
      <c r="F2" s="352"/>
      <c r="G2" s="352"/>
    </row>
    <row r="3" spans="1:11" s="21" customFormat="1" ht="18.600000000000001" customHeight="1">
      <c r="A3" s="374" t="s">
        <v>87</v>
      </c>
      <c r="B3" s="375"/>
      <c r="C3" s="351">
        <f>ACCUEIL!B6</f>
        <v>0</v>
      </c>
      <c r="D3" s="352"/>
      <c r="E3" s="352"/>
      <c r="F3" s="352"/>
      <c r="G3" s="352"/>
    </row>
    <row r="4" spans="1:11" s="21" customFormat="1" ht="18.600000000000001" customHeight="1">
      <c r="A4" s="374" t="s">
        <v>4</v>
      </c>
      <c r="B4" s="375"/>
      <c r="C4" s="351">
        <f>ACCUEIL!B5</f>
        <v>0</v>
      </c>
      <c r="D4" s="352"/>
      <c r="E4" s="352"/>
      <c r="F4" s="352"/>
      <c r="G4" s="352"/>
    </row>
    <row r="5" spans="1:11" s="21" customFormat="1" ht="14.1" customHeight="1"/>
    <row r="6" spans="1:11" s="21" customFormat="1" ht="41.25" customHeight="1">
      <c r="A6" s="83" t="s">
        <v>77</v>
      </c>
      <c r="B6" s="83" t="s">
        <v>78</v>
      </c>
      <c r="C6" s="83" t="s">
        <v>74</v>
      </c>
      <c r="D6" s="83" t="s">
        <v>48</v>
      </c>
      <c r="E6" s="83" t="s">
        <v>103</v>
      </c>
      <c r="F6" s="83" t="s">
        <v>104</v>
      </c>
      <c r="G6" s="83" t="s">
        <v>105</v>
      </c>
      <c r="H6" s="83" t="s">
        <v>106</v>
      </c>
      <c r="I6" s="83" t="s">
        <v>107</v>
      </c>
      <c r="J6" s="83" t="s">
        <v>115</v>
      </c>
      <c r="K6" s="83" t="s">
        <v>90</v>
      </c>
    </row>
    <row r="7" spans="1:11" s="21" customFormat="1" ht="17.100000000000001" customHeight="1">
      <c r="A7" s="142" t="str">
        <f>IF(ACCUEIL!E11&lt;&gt;"",Paramètres!D3,"")</f>
        <v/>
      </c>
      <c r="B7" s="143" t="str">
        <f>IF(A7&lt;&gt;"",ACCUEIL!E11,"")</f>
        <v/>
      </c>
      <c r="C7" s="93">
        <f>SUMIF('Annexe 1 Dépenses de personnel'!$E$13:$E$42,Paramètres!D3,'Annexe 1 Dépenses de personnel'!$H$13:$H$42)</f>
        <v>0</v>
      </c>
      <c r="D7" s="93">
        <f>SUMIF('Annexe 2  Dépenses facturées'!$C$15:$C$25,Paramètres!D3,'Annexe 2  Dépenses facturées'!$F$15:$F$25)+SUMIF('Annexe 2  Dépenses facturées'!$C$15:$C$25,Paramètres!D3,'Annexe 2  Dépenses facturées'!$H$15:$H$25)</f>
        <v>0</v>
      </c>
      <c r="E7" s="93">
        <f>D7+C7</f>
        <v>0</v>
      </c>
      <c r="F7" s="93">
        <f>IF('Annexe 1 Dépenses de personnel'!L$6="Oui",1.25,1)*SUMIFS('Annexe 1 Dépenses de personnel'!K$13:K$1000,'Annexe 1 Dépenses de personnel'!B$13:B$1000,"Réalisation diagnostics liés à souscription mesures MASA",'Annexe 1 Dépenses de personnel'!E$13:E$1000,'Synthèse financière'!A7)+SUMIFS('Annexe 2  Dépenses facturées'!F$15:F$21,'Annexe 2  Dépenses facturées'!B$15:B$21,"Réalisation diagnostics liés à souscription mesures MASA",'Annexe 2  Dépenses facturées'!C$15:C$21,'Synthèse financière'!A7)+SUMIFS('Annexe 2  Dépenses facturées'!H$15:H$21,'Annexe 2  Dépenses facturées'!B$15:B$21,"Réalisation diagnostics liés à souscription mesures MASA",'Annexe 2  Dépenses facturées'!C$15:C$21,'Synthèse financière'!A7)</f>
        <v>0</v>
      </c>
      <c r="G7" s="93">
        <f>ACCUEIL!F11*650</f>
        <v>0</v>
      </c>
      <c r="H7" s="93">
        <f>IF('Annexe 1 Dépenses de personnel'!L$6="Oui",1.25,1)*SUMIFS('Annexe 1 Dépenses de personnel'!K$13:K$1000,'Annexe 1 Dépenses de personnel'!B$13:B$1000,"Réalisation plans de gestion liés à souscription mesures MASA",'Annexe 1 Dépenses de personnel'!E$13:E$1000,'Synthèse financière'!A7)+SUMIFS('Annexe 2  Dépenses facturées'!F$15:F$21,'Annexe 2  Dépenses facturées'!B$15:B$21,"Réalisation plans de gestion liés à souscription mesures MASA",'Annexe 2  Dépenses facturées'!C$15:C$21,'Synthèse financière'!A7)+SUMIFS('Annexe 2  Dépenses facturées'!H$15:H$21,'Annexe 2  Dépenses facturées'!B$15:B$21,"Réalisation plans de gestion liés à souscription mesures MASA",'Annexe 2  Dépenses facturées'!C$15:C$21,'Synthèse financière'!A7)</f>
        <v>0</v>
      </c>
      <c r="I7" s="93">
        <f>ACCUEIL!G11*1250</f>
        <v>0</v>
      </c>
      <c r="J7" s="93">
        <f>-H7-F7+E7</f>
        <v>0</v>
      </c>
      <c r="K7" s="93">
        <f>E7-IF(F7&gt;G7,F7-G7,0)-IF(H7&gt;I7,H7-I7,0)</f>
        <v>0</v>
      </c>
    </row>
    <row r="8" spans="1:11" s="21" customFormat="1" ht="17.100000000000001" customHeight="1">
      <c r="A8" s="142" t="str">
        <f>IF(ACCUEIL!E12&lt;&gt;"",Paramètres!D4,"")</f>
        <v/>
      </c>
      <c r="B8" s="143" t="str">
        <f>IF(A8&lt;&gt;"",ACCUEIL!E12,"")</f>
        <v/>
      </c>
      <c r="C8" s="93">
        <f>SUMIF('Annexe 1 Dépenses de personnel'!$E$13:$E$42,Paramètres!D4,'Annexe 1 Dépenses de personnel'!$H$13:$H$42)</f>
        <v>0</v>
      </c>
      <c r="D8" s="93">
        <f>SUMIF('Annexe 2  Dépenses facturées'!$C$15:$C$21,Paramètres!D4,'Annexe 2  Dépenses facturées'!$F$15:$F$21)+SUMIF('Annexe 2  Dépenses facturées'!$C$15:$C$21,Paramètres!D4,'Annexe 2  Dépenses facturées'!$H$15:$H$21)</f>
        <v>0</v>
      </c>
      <c r="E8" s="93">
        <f t="shared" ref="E8:E11" si="0">D8+C8</f>
        <v>0</v>
      </c>
      <c r="F8" s="93">
        <f>IF('Annexe 1 Dépenses de personnel'!L$6="Oui",1.25,1)*SUMIFS('Annexe 1 Dépenses de personnel'!K$13:K$1000,'Annexe 1 Dépenses de personnel'!B$13:B$1000,"Réalisation diagnostics liés à souscription mesures MASA",'Annexe 1 Dépenses de personnel'!E$13:E$1000,'Synthèse financière'!A8)+SUMIFS('Annexe 2  Dépenses facturées'!F$15:F$21,'Annexe 2  Dépenses facturées'!B$15:B$21,"Réalisation diagnostics liés à souscription mesures MASA",'Annexe 2  Dépenses facturées'!C$15:C$21,'Synthèse financière'!A8)+SUMIFS('Annexe 2  Dépenses facturées'!H$15:H$21,'Annexe 2  Dépenses facturées'!B$15:B$21,"Réalisation diagnostics liés à souscription mesures MASA",'Annexe 2  Dépenses facturées'!C$15:C$21,'Synthèse financière'!A8)</f>
        <v>0</v>
      </c>
      <c r="G8" s="93">
        <f>ACCUEIL!F12*650</f>
        <v>0</v>
      </c>
      <c r="H8" s="93">
        <f>IF('Annexe 1 Dépenses de personnel'!L$6="Oui",1.25,1)*SUMIFS('Annexe 1 Dépenses de personnel'!K$13:K$1000,'Annexe 1 Dépenses de personnel'!B$13:B$1000,"Réalisation plans de gestion liés à souscription mesures MASA",'Annexe 1 Dépenses de personnel'!E$13:E$1000,'Synthèse financière'!A8)+SUMIFS('Annexe 2  Dépenses facturées'!F$15:F$21,'Annexe 2  Dépenses facturées'!B$15:B$21,"Réalisation plans de gestion liés à souscription mesures MASA",'Annexe 2  Dépenses facturées'!C$15:C$21,'Synthèse financière'!A8)+SUMIFS('Annexe 2  Dépenses facturées'!H$15:H$21,'Annexe 2  Dépenses facturées'!B$15:B$21,"Réalisation plans de gestion liés à souscription mesures MASA",'Annexe 2  Dépenses facturées'!C$15:C$21,'Synthèse financière'!A8)</f>
        <v>0</v>
      </c>
      <c r="I8" s="93">
        <f>ACCUEIL!G12*1250</f>
        <v>0</v>
      </c>
      <c r="J8" s="93">
        <f t="shared" ref="J8:J12" si="1">-H8-F8+E8</f>
        <v>0</v>
      </c>
      <c r="K8" s="93">
        <f>E8-IF(F8&gt;G8,F8-G8,0)-IF(H8&gt;I8,H8-I8,0)</f>
        <v>0</v>
      </c>
    </row>
    <row r="9" spans="1:11" s="21" customFormat="1" ht="17.100000000000001" customHeight="1">
      <c r="A9" s="142" t="str">
        <f>IF(ACCUEIL!E13&lt;&gt;"",Paramètres!D5,"")</f>
        <v/>
      </c>
      <c r="B9" s="143" t="str">
        <f>IF(A9&lt;&gt;"",ACCUEIL!E13,"")</f>
        <v/>
      </c>
      <c r="C9" s="93">
        <f>SUMIF('Annexe 1 Dépenses de personnel'!$E$13:$E$42,Paramètres!D5,'Annexe 1 Dépenses de personnel'!$H$13:$H$42)</f>
        <v>0</v>
      </c>
      <c r="D9" s="93">
        <f>SUMIF('Annexe 2  Dépenses facturées'!$C$15:$C$21,Paramètres!D5,'Annexe 2  Dépenses facturées'!$F$15:$F$21)+SUMIF('Annexe 2  Dépenses facturées'!$C$15:$C$21,Paramètres!D5,'Annexe 2  Dépenses facturées'!$H$15:$H$21)</f>
        <v>0</v>
      </c>
      <c r="E9" s="93">
        <f t="shared" si="0"/>
        <v>0</v>
      </c>
      <c r="F9" s="93">
        <f>IF('Annexe 1 Dépenses de personnel'!L$6="Oui",1.25,1)*SUMIFS('Annexe 1 Dépenses de personnel'!K$13:K$1000,'Annexe 1 Dépenses de personnel'!B$13:B$1000,"Réalisation diagnostics liés à souscription mesures MASA",'Annexe 1 Dépenses de personnel'!E$13:E$1000,'Synthèse financière'!A9)+SUMIFS('Annexe 2  Dépenses facturées'!F$15:F$21,'Annexe 2  Dépenses facturées'!B$15:B$21,"Réalisation diagnostics liés à souscription mesures MASA",'Annexe 2  Dépenses facturées'!C$15:C$21,'Synthèse financière'!A9)+SUMIFS('Annexe 2  Dépenses facturées'!H$15:H$21,'Annexe 2  Dépenses facturées'!B$15:B$21,"Réalisation diagnostics liés à souscription mesures MASA",'Annexe 2  Dépenses facturées'!C$15:C$21,'Synthèse financière'!A9)</f>
        <v>0</v>
      </c>
      <c r="G9" s="93">
        <f>ACCUEIL!F13*650</f>
        <v>0</v>
      </c>
      <c r="H9" s="93">
        <f>IF('Annexe 1 Dépenses de personnel'!L$6="Oui",1.25,1)*SUMIFS('Annexe 1 Dépenses de personnel'!K$13:K$1000,'Annexe 1 Dépenses de personnel'!B$13:B$1000,"Réalisation plans de gestion liés à souscription mesures MASA",'Annexe 1 Dépenses de personnel'!E$13:E$1000,'Synthèse financière'!A9)+SUMIFS('Annexe 2  Dépenses facturées'!F$15:F$21,'Annexe 2  Dépenses facturées'!B$15:B$21,"Réalisation plans de gestion liés à souscription mesures MASA",'Annexe 2  Dépenses facturées'!C$15:C$21,'Synthèse financière'!A9)+SUMIFS('Annexe 2  Dépenses facturées'!H$15:H$21,'Annexe 2  Dépenses facturées'!B$15:B$21,"Réalisation plans de gestion liés à souscription mesures MASA",'Annexe 2  Dépenses facturées'!C$15:C$21,'Synthèse financière'!A9)</f>
        <v>0</v>
      </c>
      <c r="I9" s="93">
        <f>ACCUEIL!G13*1250</f>
        <v>0</v>
      </c>
      <c r="J9" s="93">
        <f t="shared" si="1"/>
        <v>0</v>
      </c>
      <c r="K9" s="93">
        <f>E9-IF(F9&gt;G9,F9-G9,0)-IF(H9&gt;I9,H9-I9,0)</f>
        <v>0</v>
      </c>
    </row>
    <row r="10" spans="1:11" s="21" customFormat="1" ht="17.100000000000001" customHeight="1">
      <c r="A10" s="142" t="str">
        <f>IF(ACCUEIL!E14&lt;&gt;"",Paramètres!D6,"")</f>
        <v/>
      </c>
      <c r="B10" s="143" t="str">
        <f>IF(A10&lt;&gt;"",ACCUEIL!E14,"")</f>
        <v/>
      </c>
      <c r="C10" s="93">
        <f>SUMIF('Annexe 1 Dépenses de personnel'!$E$13:$E$42,Paramètres!D6,'Annexe 1 Dépenses de personnel'!$H$13:$H$42)</f>
        <v>0</v>
      </c>
      <c r="D10" s="93">
        <f>SUMIF('Annexe 2  Dépenses facturées'!$C$15:$C$21,Paramètres!D6,'Annexe 2  Dépenses facturées'!$F$15:$F$21)+SUMIF('Annexe 2  Dépenses facturées'!$C$15:$C$21,Paramètres!D6,'Annexe 2  Dépenses facturées'!$H$15:$H$21)</f>
        <v>0</v>
      </c>
      <c r="E10" s="93">
        <f t="shared" si="0"/>
        <v>0</v>
      </c>
      <c r="F10" s="93">
        <f>IF('Annexe 1 Dépenses de personnel'!L$6="Oui",1.25,1)*SUMIFS('Annexe 1 Dépenses de personnel'!K$13:K$1000,'Annexe 1 Dépenses de personnel'!B$13:B$1000,"Réalisation diagnostics liés à souscription mesures MASA",'Annexe 1 Dépenses de personnel'!E$13:E$1000,'Synthèse financière'!A10)+SUMIFS('Annexe 2  Dépenses facturées'!F$15:F$21,'Annexe 2  Dépenses facturées'!B$15:B$21,"Réalisation diagnostics liés à souscription mesures MASA",'Annexe 2  Dépenses facturées'!C$15:C$21,'Synthèse financière'!A10)+SUMIFS('Annexe 2  Dépenses facturées'!H$15:H$21,'Annexe 2  Dépenses facturées'!B$15:B$21,"Réalisation diagnostics liés à souscription mesures MASA",'Annexe 2  Dépenses facturées'!C$15:C$21,'Synthèse financière'!A10)</f>
        <v>0</v>
      </c>
      <c r="G10" s="93">
        <f>ACCUEIL!F14*650</f>
        <v>0</v>
      </c>
      <c r="H10" s="93">
        <f>IF('Annexe 1 Dépenses de personnel'!L$6="Oui",1.25,1)*SUMIFS('Annexe 1 Dépenses de personnel'!K$13:K$1000,'Annexe 1 Dépenses de personnel'!B$13:B$1000,"Réalisation plans de gestion liés à souscription mesures MASA",'Annexe 1 Dépenses de personnel'!E$13:E$1000,'Synthèse financière'!A10)+SUMIFS('Annexe 2  Dépenses facturées'!F$15:F$21,'Annexe 2  Dépenses facturées'!B$15:B$21,"Réalisation plans de gestion liés à souscription mesures MASA",'Annexe 2  Dépenses facturées'!C$15:C$21,'Synthèse financière'!A10)+SUMIFS('Annexe 2  Dépenses facturées'!H$15:H$21,'Annexe 2  Dépenses facturées'!B$15:B$21,"Réalisation plans de gestion liés à souscription mesures MASA",'Annexe 2  Dépenses facturées'!C$15:C$21,'Synthèse financière'!A10)</f>
        <v>0</v>
      </c>
      <c r="I10" s="93">
        <f>ACCUEIL!G14*1250</f>
        <v>0</v>
      </c>
      <c r="J10" s="93">
        <f t="shared" si="1"/>
        <v>0</v>
      </c>
      <c r="K10" s="93">
        <f>E10-IF(F10&gt;G10,F10-G10,0)-IF(H10&gt;I10,H10-I10,0)</f>
        <v>0</v>
      </c>
    </row>
    <row r="11" spans="1:11" s="21" customFormat="1" ht="17.100000000000001" customHeight="1">
      <c r="A11" s="142" t="str">
        <f>IF(ACCUEIL!E15&lt;&gt;"",Paramètres!D7,"")</f>
        <v/>
      </c>
      <c r="B11" s="143" t="str">
        <f>IF(A11&lt;&gt;"",ACCUEIL!E15,"")</f>
        <v/>
      </c>
      <c r="C11" s="93">
        <f>SUMIF('Annexe 1 Dépenses de personnel'!$E$13:$E$42,Paramètres!D6,'Annexe 1 Dépenses de personnel'!$H$13:$H$42)</f>
        <v>0</v>
      </c>
      <c r="D11" s="93">
        <f>SUMIF('Annexe 2  Dépenses facturées'!$C$15:$C$21,Paramètres!D7,'Annexe 2  Dépenses facturées'!$F$15:$F$21)+SUMIF('Annexe 2  Dépenses facturées'!$C$15:$C$21,Paramètres!D7,'Annexe 2  Dépenses facturées'!$H$15:$H$21)</f>
        <v>0</v>
      </c>
      <c r="E11" s="93">
        <f t="shared" si="0"/>
        <v>0</v>
      </c>
      <c r="F11" s="93">
        <f>IF('Annexe 1 Dépenses de personnel'!L$6="Oui",1.25,1)*SUMIFS('Annexe 1 Dépenses de personnel'!K$13:K$1000,'Annexe 1 Dépenses de personnel'!B$13:B$1000,"Réalisation diagnostics liés à souscription mesures MASA",'Annexe 1 Dépenses de personnel'!E$13:E$1000,'Synthèse financière'!A11)+SUMIFS('Annexe 2  Dépenses facturées'!F$15:F$21,'Annexe 2  Dépenses facturées'!B$15:B$21,"Réalisation diagnostics liés à souscription mesures MASA",'Annexe 2  Dépenses facturées'!C$15:C$21,'Synthèse financière'!A11)+SUMIFS('Annexe 2  Dépenses facturées'!H$15:H$21,'Annexe 2  Dépenses facturées'!B$15:B$21,"Réalisation diagnostics liés à souscription mesures MASA",'Annexe 2  Dépenses facturées'!C$15:C$21,'Synthèse financière'!A11)</f>
        <v>0</v>
      </c>
      <c r="G11" s="93">
        <f>ACCUEIL!F15*650</f>
        <v>0</v>
      </c>
      <c r="H11" s="93">
        <f>IF('Annexe 1 Dépenses de personnel'!L$6="Oui",1.25,1)*SUMIFS('Annexe 1 Dépenses de personnel'!K$13:K$1000,'Annexe 1 Dépenses de personnel'!B$13:B$1000,"Réalisation plans de gestion liés à souscription mesures MASA",'Annexe 1 Dépenses de personnel'!E$13:E$1000,'Synthèse financière'!A11)+SUMIFS('Annexe 2  Dépenses facturées'!F$15:F$21,'Annexe 2  Dépenses facturées'!B$15:B$21,"Réalisation plans de gestion liés à souscription mesures MASA",'Annexe 2  Dépenses facturées'!C$15:C$21,'Synthèse financière'!A11)+SUMIFS('Annexe 2  Dépenses facturées'!H$15:H$21,'Annexe 2  Dépenses facturées'!B$15:B$21,"Réalisation plans de gestion liés à souscription mesures MASA",'Annexe 2  Dépenses facturées'!C$15:C$21,'Synthèse financière'!A11)</f>
        <v>0</v>
      </c>
      <c r="I11" s="93">
        <f>ACCUEIL!G15*1250</f>
        <v>0</v>
      </c>
      <c r="J11" s="93">
        <f t="shared" si="1"/>
        <v>0</v>
      </c>
      <c r="K11" s="93">
        <f>E11-IF(F11&gt;G11,F11-G11,0)-IF(H11&gt;I11,H11-I11,0)</f>
        <v>0</v>
      </c>
    </row>
    <row r="12" spans="1:11" s="21" customFormat="1" ht="17.100000000000001" customHeight="1">
      <c r="A12" s="377" t="s">
        <v>21</v>
      </c>
      <c r="B12" s="378"/>
      <c r="C12" s="94">
        <f t="shared" ref="C12" si="2">C7+C8+C11+C9+C10</f>
        <v>0</v>
      </c>
      <c r="D12" s="94">
        <f>D7+D8+D11+D9+D10</f>
        <v>0</v>
      </c>
      <c r="E12" s="94">
        <f>E7+E8+E11+E9+E10</f>
        <v>0</v>
      </c>
      <c r="F12" s="94">
        <f t="shared" ref="F12:K12" si="3">F7+F8+F11+F9+F10</f>
        <v>0</v>
      </c>
      <c r="G12" s="94">
        <f t="shared" si="3"/>
        <v>0</v>
      </c>
      <c r="H12" s="94">
        <f t="shared" si="3"/>
        <v>0</v>
      </c>
      <c r="I12" s="94">
        <f t="shared" si="3"/>
        <v>0</v>
      </c>
      <c r="J12" s="102">
        <f t="shared" si="1"/>
        <v>0</v>
      </c>
      <c r="K12" s="94">
        <f t="shared" si="3"/>
        <v>0</v>
      </c>
    </row>
    <row r="13" spans="1:11" s="28" customFormat="1" ht="14.45" customHeight="1">
      <c r="A13" s="44"/>
      <c r="B13" s="44"/>
      <c r="C13" s="44"/>
      <c r="D13" s="44"/>
      <c r="E13" s="44"/>
      <c r="F13" s="21"/>
    </row>
    <row r="14" spans="1:11" s="28" customFormat="1" ht="25.5" customHeight="1">
      <c r="A14" s="46" t="s">
        <v>62</v>
      </c>
      <c r="B14" s="46"/>
      <c r="C14" s="45"/>
      <c r="D14" s="139">
        <v>0.8</v>
      </c>
      <c r="E14" s="44"/>
    </row>
    <row r="15" spans="1:11" s="28" customFormat="1" ht="11.1" customHeight="1">
      <c r="A15" s="112"/>
      <c r="B15" s="112"/>
      <c r="C15" s="113"/>
      <c r="D15" s="114"/>
      <c r="E15" s="44"/>
    </row>
    <row r="16" spans="1:11" s="28" customFormat="1" ht="19.350000000000001" customHeight="1">
      <c r="A16" s="364" t="s">
        <v>123</v>
      </c>
      <c r="B16" s="365"/>
      <c r="C16" s="365"/>
      <c r="D16" s="366"/>
      <c r="E16" s="44"/>
    </row>
    <row r="18" spans="1:6" s="21" customFormat="1" ht="56.25" customHeight="1">
      <c r="A18" s="379" t="s">
        <v>20</v>
      </c>
      <c r="B18" s="380"/>
      <c r="C18" s="81" t="s">
        <v>125</v>
      </c>
      <c r="D18" s="101" t="s">
        <v>122</v>
      </c>
      <c r="E18" s="101" t="s">
        <v>121</v>
      </c>
    </row>
    <row r="19" spans="1:6" s="21" customFormat="1" ht="18.600000000000001" customHeight="1">
      <c r="A19" s="368" t="s">
        <v>119</v>
      </c>
      <c r="B19" s="369"/>
      <c r="C19" s="95">
        <f>'Annexe 2  Dépenses facturées'!I4</f>
        <v>0</v>
      </c>
      <c r="D19" s="376"/>
      <c r="E19" s="376"/>
      <c r="F19" s="100"/>
    </row>
    <row r="20" spans="1:6" s="21" customFormat="1" ht="18.600000000000001" customHeight="1">
      <c r="A20" s="370" t="s">
        <v>74</v>
      </c>
      <c r="B20" s="371"/>
      <c r="C20" s="95">
        <f>'Annexe 1 Dépenses de personnel'!L5</f>
        <v>0</v>
      </c>
      <c r="D20" s="376"/>
      <c r="E20" s="376"/>
    </row>
    <row r="21" spans="1:6" s="21" customFormat="1" ht="18.600000000000001" customHeight="1">
      <c r="A21" s="370" t="s">
        <v>425</v>
      </c>
      <c r="B21" s="371"/>
      <c r="C21" s="95">
        <f>C20*0.25</f>
        <v>0</v>
      </c>
      <c r="D21" s="376"/>
      <c r="E21" s="376"/>
      <c r="F21" s="213"/>
    </row>
    <row r="22" spans="1:6" s="21" customFormat="1" ht="18.600000000000001" customHeight="1">
      <c r="A22" s="209" t="s">
        <v>427</v>
      </c>
      <c r="B22" s="210"/>
      <c r="C22" s="95" t="e">
        <f>'Annexe 3 Frais structure'!J4</f>
        <v>#DIV/0!</v>
      </c>
      <c r="D22" s="208"/>
      <c r="E22" s="208"/>
      <c r="F22" s="213"/>
    </row>
    <row r="23" spans="1:6" s="21" customFormat="1" ht="18.600000000000001" customHeight="1">
      <c r="A23" s="209" t="s">
        <v>428</v>
      </c>
      <c r="B23" s="210"/>
      <c r="C23" s="95">
        <f>'Annexe3bis Frais déplacement'!I4</f>
        <v>0</v>
      </c>
      <c r="D23" s="208"/>
      <c r="E23" s="208"/>
      <c r="F23" s="213"/>
    </row>
    <row r="24" spans="1:6" s="21" customFormat="1" ht="18.600000000000001" customHeight="1">
      <c r="A24" s="353" t="s">
        <v>429</v>
      </c>
      <c r="B24" s="354"/>
      <c r="C24" s="94" t="e">
        <f>C19+C20+C22+C23</f>
        <v>#DIV/0!</v>
      </c>
      <c r="D24" s="115">
        <f>J12</f>
        <v>0</v>
      </c>
      <c r="E24" s="115">
        <f>F12+H12</f>
        <v>0</v>
      </c>
      <c r="F24" s="29"/>
    </row>
    <row r="25" spans="1:6" s="21" customFormat="1" ht="18.600000000000001" customHeight="1">
      <c r="A25" s="353" t="s">
        <v>430</v>
      </c>
      <c r="B25" s="354"/>
      <c r="C25" s="94" t="e">
        <f>K12+IF(C22+C23&gt;C21,C21,C22+C23)</f>
        <v>#DIV/0!</v>
      </c>
      <c r="D25" s="115">
        <f>J12</f>
        <v>0</v>
      </c>
      <c r="E25" s="115">
        <f>K12-J12</f>
        <v>0</v>
      </c>
    </row>
    <row r="26" spans="1:6" s="21" customFormat="1" ht="30" customHeight="1">
      <c r="A26" s="372" t="s">
        <v>118</v>
      </c>
      <c r="B26" s="373"/>
      <c r="C26" s="138">
        <v>22000</v>
      </c>
      <c r="D26" s="357"/>
      <c r="E26" s="357"/>
      <c r="F26" s="357"/>
    </row>
    <row r="27" spans="1:6" s="21" customFormat="1" ht="18.600000000000001" customHeight="1">
      <c r="A27" s="353" t="s">
        <v>124</v>
      </c>
      <c r="B27" s="354"/>
      <c r="C27" s="94" t="e">
        <f>MIN(C25,C26)</f>
        <v>#DIV/0!</v>
      </c>
    </row>
    <row r="28" spans="1:6" s="21" customFormat="1" ht="13.5">
      <c r="D28" s="29"/>
      <c r="E28" s="29"/>
    </row>
    <row r="29" spans="1:6" s="21" customFormat="1" ht="16.5" customHeight="1">
      <c r="A29" s="364" t="s">
        <v>49</v>
      </c>
      <c r="B29" s="365"/>
      <c r="C29" s="365"/>
      <c r="D29" s="366"/>
    </row>
    <row r="30" spans="1:6" ht="8.4499999999999993" customHeight="1"/>
    <row r="31" spans="1:6" ht="22.35" customHeight="1">
      <c r="A31" s="30"/>
      <c r="B31" s="367" t="s">
        <v>22</v>
      </c>
      <c r="C31" s="367"/>
      <c r="D31" s="82" t="s">
        <v>58</v>
      </c>
      <c r="E31" s="80" t="s">
        <v>76</v>
      </c>
    </row>
    <row r="32" spans="1:6" ht="15" customHeight="1">
      <c r="A32" s="355"/>
      <c r="B32" s="350" t="s">
        <v>50</v>
      </c>
      <c r="C32" s="350"/>
      <c r="D32" s="215" t="e">
        <f>E32*C27</f>
        <v>#DIV/0!</v>
      </c>
      <c r="E32" s="140">
        <v>1</v>
      </c>
      <c r="F32" s="75"/>
    </row>
    <row r="33" spans="1:6" ht="15" customHeight="1">
      <c r="A33" s="356"/>
      <c r="B33" s="350" t="s">
        <v>51</v>
      </c>
      <c r="C33" s="350"/>
      <c r="D33" s="96" t="e">
        <f>E33*C27</f>
        <v>#DIV/0!</v>
      </c>
      <c r="E33" s="141">
        <v>0</v>
      </c>
    </row>
    <row r="34" spans="1:6" ht="15" customHeight="1">
      <c r="A34" s="356"/>
      <c r="B34" s="350" t="s">
        <v>23</v>
      </c>
      <c r="C34" s="350"/>
      <c r="D34" s="96" t="e">
        <f>E34*C27</f>
        <v>#DIV/0!</v>
      </c>
      <c r="E34" s="141">
        <v>0</v>
      </c>
    </row>
    <row r="35" spans="1:6" ht="15" customHeight="1">
      <c r="A35" s="356"/>
      <c r="B35" s="350" t="s">
        <v>24</v>
      </c>
      <c r="C35" s="350"/>
      <c r="D35" s="96" t="e">
        <f>E35*C27</f>
        <v>#DIV/0!</v>
      </c>
      <c r="E35" s="141">
        <v>0</v>
      </c>
    </row>
    <row r="36" spans="1:6" ht="15" customHeight="1">
      <c r="A36" s="356"/>
      <c r="B36" s="350" t="s">
        <v>25</v>
      </c>
      <c r="C36" s="350"/>
      <c r="D36" s="96" t="e">
        <f>E36*C27</f>
        <v>#DIV/0!</v>
      </c>
      <c r="E36" s="141">
        <v>0</v>
      </c>
    </row>
    <row r="37" spans="1:6" ht="15" customHeight="1">
      <c r="A37" s="356"/>
      <c r="B37" s="350" t="s">
        <v>26</v>
      </c>
      <c r="C37" s="350"/>
      <c r="D37" s="96" t="e">
        <f>E37*C27</f>
        <v>#DIV/0!</v>
      </c>
      <c r="E37" s="141">
        <v>0</v>
      </c>
    </row>
    <row r="38" spans="1:6" ht="19.350000000000001" customHeight="1">
      <c r="A38" s="356"/>
      <c r="B38" s="360" t="s">
        <v>27</v>
      </c>
      <c r="C38" s="361"/>
      <c r="D38" s="104" t="e">
        <f>SUM('Synthèse financière'!D32:D37)</f>
        <v>#DIV/0!</v>
      </c>
      <c r="E38" s="98">
        <f>SUM(E32:E37)</f>
        <v>1</v>
      </c>
    </row>
    <row r="39" spans="1:6" ht="15" customHeight="1">
      <c r="A39" s="356"/>
      <c r="B39" s="350" t="s">
        <v>79</v>
      </c>
      <c r="C39" s="350"/>
      <c r="D39" s="97" t="e">
        <f>D42-D40-D38</f>
        <v>#DIV/0!</v>
      </c>
      <c r="E39" s="75" t="str">
        <f>IF(E38&gt;100%,"Réduire le taux d'aide MAA manuellement en E28","")</f>
        <v/>
      </c>
      <c r="F39" s="75"/>
    </row>
    <row r="40" spans="1:6" ht="15" customHeight="1">
      <c r="A40" s="356"/>
      <c r="B40" s="358" t="s">
        <v>73</v>
      </c>
      <c r="C40" s="359"/>
      <c r="D40" s="97">
        <f>ACCUEIL!E4</f>
        <v>0</v>
      </c>
    </row>
    <row r="41" spans="1:6" ht="15" customHeight="1">
      <c r="A41" s="356"/>
      <c r="B41" s="360" t="s">
        <v>28</v>
      </c>
      <c r="C41" s="361"/>
      <c r="D41" s="97" t="e">
        <f>D39+D40</f>
        <v>#DIV/0!</v>
      </c>
    </row>
    <row r="42" spans="1:6" ht="15" customHeight="1">
      <c r="A42" s="356"/>
      <c r="B42" s="362" t="s">
        <v>120</v>
      </c>
      <c r="C42" s="363"/>
      <c r="D42" s="97" t="e">
        <f>'Annexe 1 Dépenses de personnel'!L5+'Annexe 2  Dépenses facturées'!I3+'Annexe 3 Frais structure'!J4+'Annexe3bis Frais déplacement'!F10</f>
        <v>#DIV/0!</v>
      </c>
    </row>
    <row r="45" spans="1:6" s="51" customFormat="1">
      <c r="A45"/>
      <c r="B45"/>
      <c r="C45"/>
      <c r="D45"/>
      <c r="E45"/>
    </row>
    <row r="46" spans="1:6" ht="21" customHeight="1"/>
    <row r="47" spans="1:6" ht="21" customHeight="1"/>
    <row r="48" spans="1:6" ht="21" customHeight="1"/>
    <row r="49" ht="21" customHeight="1"/>
    <row r="50" ht="21" customHeight="1"/>
  </sheetData>
  <sheetProtection selectLockedCells="1" selectUnlockedCells="1"/>
  <mergeCells count="34">
    <mergeCell ref="A3:B3"/>
    <mergeCell ref="D19:E21"/>
    <mergeCell ref="A29:D29"/>
    <mergeCell ref="A1:B1"/>
    <mergeCell ref="A2:B2"/>
    <mergeCell ref="A4:B4"/>
    <mergeCell ref="C1:G1"/>
    <mergeCell ref="C2:G2"/>
    <mergeCell ref="C4:G4"/>
    <mergeCell ref="A12:B12"/>
    <mergeCell ref="A18:B18"/>
    <mergeCell ref="B31:C31"/>
    <mergeCell ref="A19:B19"/>
    <mergeCell ref="A20:B20"/>
    <mergeCell ref="A21:B21"/>
    <mergeCell ref="A24:B24"/>
    <mergeCell ref="A26:B26"/>
    <mergeCell ref="A27:B27"/>
    <mergeCell ref="B34:C34"/>
    <mergeCell ref="C3:G3"/>
    <mergeCell ref="A25:B25"/>
    <mergeCell ref="A32:A42"/>
    <mergeCell ref="D26:F26"/>
    <mergeCell ref="B35:C35"/>
    <mergeCell ref="B36:C36"/>
    <mergeCell ref="B37:C37"/>
    <mergeCell ref="B40:C40"/>
    <mergeCell ref="B41:C41"/>
    <mergeCell ref="B39:C39"/>
    <mergeCell ref="B42:C42"/>
    <mergeCell ref="B32:C32"/>
    <mergeCell ref="B33:C33"/>
    <mergeCell ref="B38:C38"/>
    <mergeCell ref="A16:D16"/>
  </mergeCells>
  <printOptions horizontalCentered="1" verticalCentered="1"/>
  <pageMargins left="0.23622047244094491" right="0.23622047244094491" top="0.74803149606299213" bottom="0.74803149606299213" header="0.31496062992125984" footer="0.31496062992125984"/>
  <pageSetup paperSize="9" scale="70" firstPageNumber="0" fitToHeight="0" orientation="landscape" horizontalDpi="300" verticalDpi="300" r:id="rId1"/>
  <headerFooter alignWithMargins="0">
    <oddHeader>&amp;L&amp;"Times New Roman,Normal"&amp;12&amp;A&amp;R&amp;"Times New Roman,Normal"&amp;12V1 du 17/08/2023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11</vt:i4>
      </vt:variant>
    </vt:vector>
  </HeadingPairs>
  <TitlesOfParts>
    <vt:vector size="21" baseType="lpstr">
      <vt:lpstr>ACCUEIL</vt:lpstr>
      <vt:lpstr>Calcul coût salarial</vt:lpstr>
      <vt:lpstr>Modèle déclaration temps</vt:lpstr>
      <vt:lpstr>Annexe 1 Dépenses de personnel</vt:lpstr>
      <vt:lpstr>Annexe 2  Dépenses facturées</vt:lpstr>
      <vt:lpstr>Annexe 3 Frais structure</vt:lpstr>
      <vt:lpstr>Annexe3bis Frais déplacement</vt:lpstr>
      <vt:lpstr>Annexe 4 Liste diag-PG</vt:lpstr>
      <vt:lpstr>Synthèse financière</vt:lpstr>
      <vt:lpstr>Paramètres</vt:lpstr>
      <vt:lpstr>ACCUEIL!Excel_BuiltIn_Print_Area</vt:lpstr>
      <vt:lpstr>'Annexe 2  Dépenses facturées'!Excel_BuiltIn_Print_Area</vt:lpstr>
      <vt:lpstr>'Annexe 4 Liste diag-PG'!Excel_BuiltIn_Print_Area</vt:lpstr>
      <vt:lpstr>'Modèle déclaration temps'!Excel_BuiltIn_Print_Area</vt:lpstr>
      <vt:lpstr>ACCUEIL!Zone_d_impression</vt:lpstr>
      <vt:lpstr>'Annexe 1 Dépenses de personnel'!Zone_d_impression</vt:lpstr>
      <vt:lpstr>'Annexe 2  Dépenses facturées'!Zone_d_impression</vt:lpstr>
      <vt:lpstr>'Annexe 4 Liste diag-PG'!Zone_d_impression</vt:lpstr>
      <vt:lpstr>'Modèle déclaration temps'!Zone_d_impression</vt:lpstr>
      <vt:lpstr>Paramètres!Zone_d_impression</vt:lpstr>
      <vt:lpstr>'Synthèse financière'!Zone_d_impression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LUSSERT</dc:creator>
  <cp:lastModifiedBy>MINET Eric</cp:lastModifiedBy>
  <cp:lastPrinted>2025-02-13T14:28:33Z</cp:lastPrinted>
  <dcterms:created xsi:type="dcterms:W3CDTF">2020-09-01T08:28:21Z</dcterms:created>
  <dcterms:modified xsi:type="dcterms:W3CDTF">2026-01-28T07:49:30Z</dcterms:modified>
</cp:coreProperties>
</file>